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ate1904="1" codeName="ThisWorkbook" defaultThemeVersion="124226"/>
  <mc:AlternateContent xmlns:mc="http://schemas.openxmlformats.org/markup-compatibility/2006">
    <mc:Choice Requires="x15">
      <x15ac:absPath xmlns:x15ac="http://schemas.microsoft.com/office/spreadsheetml/2010/11/ac" url="/Volumes/GoogleDrive/Shared drives/Industry Development Manager (Jeanie)/EVENTS/EVENTS 2021/Show Me The Money/"/>
    </mc:Choice>
  </mc:AlternateContent>
  <xr:revisionPtr revIDLastSave="0" documentId="8_{4F8AE980-C22D-3A4E-8531-64C2382DA9CB}" xr6:coauthVersionLast="45" xr6:coauthVersionMax="45" xr10:uidLastSave="{00000000-0000-0000-0000-000000000000}"/>
  <bookViews>
    <workbookView xWindow="0" yWindow="460" windowWidth="20520" windowHeight="13320" tabRatio="914" activeTab="6" xr2:uid="{00000000-000D-0000-FFFF-FFFF00000000}"/>
  </bookViews>
  <sheets>
    <sheet name="Cover" sheetId="2" r:id="rId1"/>
    <sheet name="Budget" sheetId="3" r:id="rId2"/>
    <sheet name="Summary" sheetId="4" r:id="rId3"/>
    <sheet name="2.Crew" sheetId="18" r:id="rId4"/>
    <sheet name="3.Cast" sheetId="19" r:id="rId5"/>
    <sheet name="4.Mktg" sheetId="20" r:id="rId6"/>
    <sheet name="5. Digital" sheetId="21" r:id="rId7"/>
  </sheets>
  <externalReferences>
    <externalReference r:id="rId8"/>
  </externalReferences>
  <definedNames>
    <definedName name="_xlnm.Print_Area" localSheetId="3">'2.Crew'!$A$1:$H$48</definedName>
    <definedName name="_xlnm.Print_Area" localSheetId="4">'3.Cast'!$A$1:$P$86</definedName>
    <definedName name="_xlnm.Print_Area" localSheetId="1">Budget!$A$1:$N$503</definedName>
    <definedName name="_xlnm.Print_Area" localSheetId="0">Cover!$A$1:$N$53</definedName>
    <definedName name="_xlnm.Print_Area" localSheetId="2">Summary!$A$3:$E$86</definedName>
    <definedName name="_xlnm.Print_Titles" localSheetId="3">'2.Crew'!$6:$10</definedName>
    <definedName name="_xlnm.Print_Titles" localSheetId="4">'3.Cast'!$6:$8</definedName>
    <definedName name="_xlnm.Print_Titles" localSheetId="1">Budget!$1:$4</definedName>
    <definedName name="_xlnm.Print_Titles" localSheetId="0">Cover!$1:$1</definedName>
    <definedName name="_xlnm.Print_Titles" localSheetId="2">Summary!$A:$C,Summary!$5:$6</definedName>
    <definedName name="Z_3735B9A6_6827_11D7_ABFD_003065B590BA_.wvu.PrintArea" localSheetId="3" hidden="1">'2.Crew'!$A$12:$H$48</definedName>
    <definedName name="Z_3735B9A6_6827_11D7_ABFD_003065B590BA_.wvu.PrintArea" localSheetId="1" hidden="1">Budget!$B$1:$M$502</definedName>
    <definedName name="Z_3735B9A6_6827_11D7_ABFD_003065B590BA_.wvu.PrintArea" localSheetId="0" hidden="1">Cover!$A$1:$N$53</definedName>
    <definedName name="Z_3735B9A6_6827_11D7_ABFD_003065B590BA_.wvu.PrintArea" localSheetId="2" hidden="1">Summary!$A$3:$E$86</definedName>
    <definedName name="Z_3735B9A6_6827_11D7_ABFD_003065B590BA_.wvu.PrintTitles" localSheetId="3" hidden="1">'2.Crew'!$6:$10</definedName>
    <definedName name="Z_3735B9A6_6827_11D7_ABFD_003065B590BA_.wvu.PrintTitles" localSheetId="1" hidden="1">Budget!$1:$4</definedName>
    <definedName name="Z_3735B9A6_6827_11D7_ABFD_003065B590BA_.wvu.PrintTitles" localSheetId="0" hidden="1">Cover!$1:$1</definedName>
    <definedName name="Z_3735B9A6_6827_11D7_ABFD_003065B590BA_.wvu.PrintTitles" localSheetId="2" hidden="1">Summary!$A:$C,Summary!$5:$6</definedName>
  </definedNames>
  <calcPr calcId="191029" fullPrecision="0"/>
  <customWorkbookViews>
    <customWorkbookView name="Kath Shelper - Personal View" guid="{3735B9A6-6827-11D7-ABFD-003065B590BA}" mergeInterval="0" personalView="1" maximized="1" xWindow="5" yWindow="21" windowWidth="1014" windowHeight="634" tabRatio="953" activeSheetId="3"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5" i="19" l="1"/>
  <c r="L58" i="21" l="1"/>
  <c r="M58" i="21" s="1"/>
  <c r="L57" i="21"/>
  <c r="M57" i="21" s="1"/>
  <c r="L56" i="21"/>
  <c r="M56" i="21" s="1"/>
  <c r="N60" i="21" s="1"/>
  <c r="J58" i="21"/>
  <c r="J57" i="21"/>
  <c r="J56" i="21"/>
  <c r="J60" i="21" s="1"/>
  <c r="L52" i="21"/>
  <c r="L51" i="21"/>
  <c r="L49" i="21"/>
  <c r="M49" i="21" s="1"/>
  <c r="L45" i="21"/>
  <c r="L43" i="21"/>
  <c r="L41" i="21"/>
  <c r="L39" i="21"/>
  <c r="J52" i="21"/>
  <c r="J51" i="21"/>
  <c r="J49" i="21"/>
  <c r="J45" i="21"/>
  <c r="J43" i="21"/>
  <c r="J41" i="21"/>
  <c r="J39" i="21"/>
  <c r="J24" i="21"/>
  <c r="J30" i="21"/>
  <c r="H58" i="21"/>
  <c r="H57" i="21"/>
  <c r="H56" i="21"/>
  <c r="H60" i="21" s="1"/>
  <c r="H52" i="21"/>
  <c r="H51" i="21"/>
  <c r="H49" i="21"/>
  <c r="H54" i="21" s="1"/>
  <c r="H45" i="21"/>
  <c r="H43" i="21"/>
  <c r="H41" i="21"/>
  <c r="H39" i="21"/>
  <c r="H47" i="21" s="1"/>
  <c r="H31" i="21"/>
  <c r="H30" i="21"/>
  <c r="H26" i="21"/>
  <c r="H25" i="21"/>
  <c r="H24" i="21"/>
  <c r="H23" i="21"/>
  <c r="J31" i="21"/>
  <c r="J32" i="21"/>
  <c r="J26" i="21"/>
  <c r="L31" i="21"/>
  <c r="L30" i="21"/>
  <c r="L26" i="21"/>
  <c r="L25" i="21"/>
  <c r="L24" i="21"/>
  <c r="L23" i="21"/>
  <c r="L19" i="21"/>
  <c r="J25" i="21"/>
  <c r="J23" i="21"/>
  <c r="L18" i="21"/>
  <c r="L17" i="21"/>
  <c r="J19" i="21"/>
  <c r="J18" i="21"/>
  <c r="J17" i="21"/>
  <c r="H19" i="21"/>
  <c r="H18" i="21"/>
  <c r="H17" i="21"/>
  <c r="L9" i="21"/>
  <c r="J9" i="21"/>
  <c r="H9" i="21"/>
  <c r="L13" i="21"/>
  <c r="L12" i="21"/>
  <c r="L11" i="21"/>
  <c r="L10" i="21"/>
  <c r="L15" i="21" s="1"/>
  <c r="L8" i="21"/>
  <c r="J13" i="21"/>
  <c r="J12" i="21"/>
  <c r="J11" i="21"/>
  <c r="J10" i="21"/>
  <c r="J8" i="21"/>
  <c r="H13" i="21"/>
  <c r="H12" i="21"/>
  <c r="H11" i="21"/>
  <c r="H10" i="21"/>
  <c r="H8" i="21"/>
  <c r="B1" i="21"/>
  <c r="K160" i="3"/>
  <c r="G160" i="3"/>
  <c r="E5" i="21"/>
  <c r="H63" i="21" l="1"/>
  <c r="G324" i="3" s="1"/>
  <c r="N54" i="21"/>
  <c r="N65" i="21" s="1"/>
  <c r="M324" i="3" s="1"/>
  <c r="H28" i="21"/>
  <c r="L60" i="21"/>
  <c r="H32" i="21"/>
  <c r="J21" i="21"/>
  <c r="L28" i="21"/>
  <c r="L54" i="21"/>
  <c r="L47" i="21"/>
  <c r="H15" i="21"/>
  <c r="L21" i="21"/>
  <c r="J15" i="21"/>
  <c r="H21" i="21"/>
  <c r="J28" i="21"/>
  <c r="L32" i="21"/>
  <c r="M52" i="21"/>
  <c r="M51" i="21"/>
  <c r="M45" i="21"/>
  <c r="M43" i="21"/>
  <c r="M41" i="21"/>
  <c r="J47" i="21"/>
  <c r="M47" i="21" s="1"/>
  <c r="M39" i="21"/>
  <c r="N47" i="21" s="1"/>
  <c r="J54" i="21"/>
  <c r="J63" i="21" s="1"/>
  <c r="I324" i="3" s="1"/>
  <c r="M25" i="21"/>
  <c r="M12" i="21"/>
  <c r="M31" i="21"/>
  <c r="M17" i="21"/>
  <c r="M19" i="21"/>
  <c r="M9" i="21"/>
  <c r="M24" i="21"/>
  <c r="M23" i="21"/>
  <c r="M10" i="21"/>
  <c r="M26" i="21"/>
  <c r="M13" i="21"/>
  <c r="M18" i="21"/>
  <c r="M30" i="21"/>
  <c r="M11" i="21"/>
  <c r="M8" i="21"/>
  <c r="G33" i="3"/>
  <c r="E81" i="19"/>
  <c r="D60" i="19"/>
  <c r="D75" i="19"/>
  <c r="E75" i="19" s="1"/>
  <c r="G9" i="3"/>
  <c r="L9" i="3" s="1"/>
  <c r="G8" i="3"/>
  <c r="I8" i="3"/>
  <c r="H76" i="3"/>
  <c r="I76" i="3" s="1"/>
  <c r="H77" i="3"/>
  <c r="I77" i="3" s="1"/>
  <c r="K414" i="3"/>
  <c r="L414" i="3" s="1"/>
  <c r="F77" i="19"/>
  <c r="H77" i="19"/>
  <c r="G77" i="19"/>
  <c r="H76" i="19"/>
  <c r="G76" i="19"/>
  <c r="G476" i="3"/>
  <c r="I219" i="3"/>
  <c r="I220" i="3"/>
  <c r="L220" i="3" s="1"/>
  <c r="I218" i="3"/>
  <c r="I221" i="3" s="1"/>
  <c r="F76" i="19"/>
  <c r="H166" i="3"/>
  <c r="I166" i="3" s="1"/>
  <c r="G40" i="20"/>
  <c r="G17" i="20"/>
  <c r="G15" i="20"/>
  <c r="G20" i="20" s="1"/>
  <c r="G43" i="20" s="1"/>
  <c r="K475" i="3" s="1"/>
  <c r="G13" i="20"/>
  <c r="G12" i="20"/>
  <c r="G10" i="20"/>
  <c r="G9" i="20"/>
  <c r="G8" i="20"/>
  <c r="G7" i="20"/>
  <c r="H114" i="3"/>
  <c r="I114" i="3" s="1"/>
  <c r="H113" i="3"/>
  <c r="I113" i="3" s="1"/>
  <c r="H110" i="3"/>
  <c r="I110" i="3" s="1"/>
  <c r="H108" i="3"/>
  <c r="I108" i="3" s="1"/>
  <c r="H109" i="3"/>
  <c r="I109" i="3" s="1"/>
  <c r="H107" i="3"/>
  <c r="I107" i="3" s="1"/>
  <c r="H106" i="3"/>
  <c r="I106" i="3" s="1"/>
  <c r="H103" i="3"/>
  <c r="I103" i="3" s="1"/>
  <c r="H102" i="3"/>
  <c r="I102" i="3" s="1"/>
  <c r="H99" i="3"/>
  <c r="I99" i="3" s="1"/>
  <c r="H98" i="3"/>
  <c r="I98" i="3" s="1"/>
  <c r="H95" i="3"/>
  <c r="I95" i="3" s="1"/>
  <c r="H94" i="3"/>
  <c r="I94" i="3" s="1"/>
  <c r="H91" i="3"/>
  <c r="I91" i="3" s="1"/>
  <c r="H88" i="3"/>
  <c r="I88" i="3" s="1"/>
  <c r="H87" i="3"/>
  <c r="I87" i="3" s="1"/>
  <c r="H84" i="3"/>
  <c r="I84" i="3" s="1"/>
  <c r="H83" i="3"/>
  <c r="I83" i="3" s="1"/>
  <c r="H82" i="3"/>
  <c r="I82" i="3" s="1"/>
  <c r="H73" i="3"/>
  <c r="I73" i="3" s="1"/>
  <c r="H69" i="3"/>
  <c r="I69" i="3" s="1"/>
  <c r="H65" i="3"/>
  <c r="I65" i="3" s="1"/>
  <c r="H61" i="3"/>
  <c r="I61" i="3" s="1"/>
  <c r="H52" i="3"/>
  <c r="I52" i="3" s="1"/>
  <c r="H45" i="3"/>
  <c r="I45" i="3" s="1"/>
  <c r="H41" i="3"/>
  <c r="I41" i="3" s="1"/>
  <c r="H40" i="3"/>
  <c r="I40" i="3" s="1"/>
  <c r="H36" i="3"/>
  <c r="I36" i="3" s="1"/>
  <c r="H34" i="3"/>
  <c r="I34" i="3" s="1"/>
  <c r="H35" i="3"/>
  <c r="I35" i="3" s="1"/>
  <c r="K16" i="19"/>
  <c r="K15" i="19"/>
  <c r="K14" i="19"/>
  <c r="L14" i="19" s="1"/>
  <c r="K13" i="19"/>
  <c r="K12" i="19"/>
  <c r="O45" i="19"/>
  <c r="P39" i="19"/>
  <c r="P45" i="19" s="1"/>
  <c r="D2" i="3"/>
  <c r="C4" i="4" s="1"/>
  <c r="H33" i="3"/>
  <c r="I33" i="3" s="1"/>
  <c r="L33" i="3" s="1"/>
  <c r="H46" i="3"/>
  <c r="I46" i="3" s="1"/>
  <c r="B1" i="3"/>
  <c r="E5" i="3"/>
  <c r="K8" i="3"/>
  <c r="K10" i="3" s="1"/>
  <c r="L14" i="3"/>
  <c r="G15" i="3"/>
  <c r="I15" i="3"/>
  <c r="K15" i="3"/>
  <c r="L15" i="3" s="1"/>
  <c r="E19" i="3"/>
  <c r="G19" i="3" s="1"/>
  <c r="E20" i="3"/>
  <c r="G20" i="3" s="1"/>
  <c r="I23" i="3"/>
  <c r="K23" i="3"/>
  <c r="E24" i="3"/>
  <c r="E25" i="3"/>
  <c r="G25" i="3" s="1"/>
  <c r="K33" i="3"/>
  <c r="G34" i="3"/>
  <c r="K34" i="3"/>
  <c r="G35" i="3"/>
  <c r="K35" i="3"/>
  <c r="G36" i="3"/>
  <c r="G37" i="3"/>
  <c r="H37" i="3"/>
  <c r="I37" i="3" s="1"/>
  <c r="K37" i="3"/>
  <c r="G40" i="3"/>
  <c r="K40" i="3"/>
  <c r="G41" i="3"/>
  <c r="K41" i="3"/>
  <c r="G44" i="3"/>
  <c r="H44" i="3"/>
  <c r="I44" i="3" s="1"/>
  <c r="K44" i="3"/>
  <c r="G45" i="3"/>
  <c r="K45" i="3"/>
  <c r="G46" i="3"/>
  <c r="K46" i="3"/>
  <c r="G49" i="3"/>
  <c r="H49" i="3"/>
  <c r="I49" i="3" s="1"/>
  <c r="K49" i="3"/>
  <c r="G50" i="3"/>
  <c r="H50" i="3"/>
  <c r="I50" i="3" s="1"/>
  <c r="K50" i="3"/>
  <c r="G51" i="3"/>
  <c r="H51" i="3"/>
  <c r="I51" i="3" s="1"/>
  <c r="K51" i="3"/>
  <c r="G52" i="3"/>
  <c r="K52" i="3"/>
  <c r="G55" i="3"/>
  <c r="H55" i="3"/>
  <c r="I55" i="3" s="1"/>
  <c r="K55" i="3"/>
  <c r="G56" i="3"/>
  <c r="H56" i="3"/>
  <c r="I56" i="3" s="1"/>
  <c r="K56" i="3"/>
  <c r="G59" i="3"/>
  <c r="H59" i="3"/>
  <c r="I59" i="3" s="1"/>
  <c r="K59" i="3"/>
  <c r="G60" i="3"/>
  <c r="G62" i="3" s="1"/>
  <c r="H60" i="3"/>
  <c r="I60" i="3" s="1"/>
  <c r="K60" i="3"/>
  <c r="K62" i="3" s="1"/>
  <c r="G61" i="3"/>
  <c r="K61" i="3"/>
  <c r="G64" i="3"/>
  <c r="H64" i="3"/>
  <c r="I64" i="3" s="1"/>
  <c r="L64" i="3" s="1"/>
  <c r="K64" i="3"/>
  <c r="G65" i="3"/>
  <c r="G66" i="3" s="1"/>
  <c r="K65" i="3"/>
  <c r="K66" i="3" s="1"/>
  <c r="G68" i="3"/>
  <c r="G70" i="3" s="1"/>
  <c r="H68" i="3"/>
  <c r="I68" i="3" s="1"/>
  <c r="K68" i="3"/>
  <c r="G69" i="3"/>
  <c r="K69" i="3"/>
  <c r="G72" i="3"/>
  <c r="H72" i="3"/>
  <c r="I72" i="3" s="1"/>
  <c r="K72" i="3"/>
  <c r="G73" i="3"/>
  <c r="K73" i="3"/>
  <c r="G76" i="3"/>
  <c r="K76" i="3"/>
  <c r="G77" i="3"/>
  <c r="G78" i="3" s="1"/>
  <c r="K77" i="3"/>
  <c r="K78" i="3" s="1"/>
  <c r="G80" i="3"/>
  <c r="H80" i="3"/>
  <c r="I80" i="3" s="1"/>
  <c r="K80" i="3"/>
  <c r="G81" i="3"/>
  <c r="H81" i="3"/>
  <c r="I81" i="3" s="1"/>
  <c r="K81" i="3"/>
  <c r="G82" i="3"/>
  <c r="K82" i="3"/>
  <c r="G83" i="3"/>
  <c r="K83" i="3"/>
  <c r="G84" i="3"/>
  <c r="G85" i="3" s="1"/>
  <c r="K84" i="3"/>
  <c r="G87" i="3"/>
  <c r="K87" i="3"/>
  <c r="G88" i="3"/>
  <c r="K88" i="3"/>
  <c r="G91" i="3"/>
  <c r="G92" i="3"/>
  <c r="K91" i="3"/>
  <c r="K92" i="3" s="1"/>
  <c r="G94" i="3"/>
  <c r="K94" i="3"/>
  <c r="G95" i="3"/>
  <c r="K95" i="3"/>
  <c r="G98" i="3"/>
  <c r="K98" i="3"/>
  <c r="G99" i="3"/>
  <c r="G100" i="3" s="1"/>
  <c r="K99" i="3"/>
  <c r="G102" i="3"/>
  <c r="K102" i="3"/>
  <c r="G103" i="3"/>
  <c r="K103" i="3"/>
  <c r="G106" i="3"/>
  <c r="K106" i="3"/>
  <c r="G107" i="3"/>
  <c r="K107" i="3"/>
  <c r="K111" i="3" s="1"/>
  <c r="G108" i="3"/>
  <c r="K108" i="3"/>
  <c r="G109" i="3"/>
  <c r="K109" i="3"/>
  <c r="G110" i="3"/>
  <c r="K110" i="3"/>
  <c r="G113" i="3"/>
  <c r="K113" i="3"/>
  <c r="K115" i="3" s="1"/>
  <c r="G114" i="3"/>
  <c r="K114" i="3"/>
  <c r="L117" i="3"/>
  <c r="L118" i="3"/>
  <c r="L119" i="3"/>
  <c r="L120" i="3"/>
  <c r="L121" i="3"/>
  <c r="L122" i="3"/>
  <c r="L123" i="3"/>
  <c r="G124" i="3"/>
  <c r="I124" i="3"/>
  <c r="K124" i="3"/>
  <c r="E139" i="3"/>
  <c r="E144" i="3"/>
  <c r="E145" i="3"/>
  <c r="E146" i="3"/>
  <c r="L146" i="3"/>
  <c r="E148" i="3"/>
  <c r="I158" i="3"/>
  <c r="L158" i="3" s="1"/>
  <c r="L163" i="3"/>
  <c r="L164" i="3"/>
  <c r="L165" i="3"/>
  <c r="G166" i="3"/>
  <c r="G168" i="3" s="1"/>
  <c r="K166" i="3"/>
  <c r="I167" i="3"/>
  <c r="K167" i="3"/>
  <c r="L172" i="3"/>
  <c r="L173" i="3"/>
  <c r="I174" i="3"/>
  <c r="L174" i="3" s="1"/>
  <c r="K175" i="3"/>
  <c r="L177" i="3"/>
  <c r="L180" i="3"/>
  <c r="L181" i="3"/>
  <c r="L182" i="3"/>
  <c r="L183" i="3"/>
  <c r="K184" i="3"/>
  <c r="I187" i="3"/>
  <c r="L187" i="3" s="1"/>
  <c r="G188" i="3"/>
  <c r="K188" i="3"/>
  <c r="I191" i="3"/>
  <c r="L191" i="3" s="1"/>
  <c r="I192" i="3"/>
  <c r="L192" i="3"/>
  <c r="I193" i="3"/>
  <c r="L193" i="3" s="1"/>
  <c r="I194" i="3"/>
  <c r="L194" i="3" s="1"/>
  <c r="I195" i="3"/>
  <c r="L195" i="3" s="1"/>
  <c r="I196" i="3"/>
  <c r="L196" i="3" s="1"/>
  <c r="G197" i="3"/>
  <c r="K197" i="3"/>
  <c r="I199" i="3"/>
  <c r="I200" i="3"/>
  <c r="I201" i="3"/>
  <c r="L201" i="3" s="1"/>
  <c r="I202" i="3"/>
  <c r="L202" i="3" s="1"/>
  <c r="I203" i="3"/>
  <c r="L203" i="3" s="1"/>
  <c r="I204" i="3"/>
  <c r="L204" i="3" s="1"/>
  <c r="I205" i="3"/>
  <c r="L205" i="3" s="1"/>
  <c r="G206" i="3"/>
  <c r="K206" i="3"/>
  <c r="I208" i="3"/>
  <c r="L208" i="3" s="1"/>
  <c r="I209" i="3"/>
  <c r="L209" i="3" s="1"/>
  <c r="I210" i="3"/>
  <c r="L210" i="3" s="1"/>
  <c r="I211" i="3"/>
  <c r="I212" i="3"/>
  <c r="L212" i="3" s="1"/>
  <c r="I213" i="3"/>
  <c r="L213" i="3" s="1"/>
  <c r="I214" i="3"/>
  <c r="L214" i="3" s="1"/>
  <c r="I215" i="3"/>
  <c r="L215" i="3" s="1"/>
  <c r="G216" i="3"/>
  <c r="K216" i="3"/>
  <c r="L219" i="3"/>
  <c r="G221" i="3"/>
  <c r="K221" i="3"/>
  <c r="L224" i="3"/>
  <c r="L225" i="3"/>
  <c r="L226" i="3"/>
  <c r="G227" i="3"/>
  <c r="I227" i="3"/>
  <c r="K227" i="3"/>
  <c r="G229" i="3"/>
  <c r="I229" i="3"/>
  <c r="G230" i="3"/>
  <c r="I230" i="3"/>
  <c r="G231" i="3"/>
  <c r="I231" i="3"/>
  <c r="L231" i="3" s="1"/>
  <c r="G232" i="3"/>
  <c r="L232" i="3" s="1"/>
  <c r="I232" i="3"/>
  <c r="G233" i="3"/>
  <c r="I233" i="3"/>
  <c r="G234" i="3"/>
  <c r="L234" i="3" s="1"/>
  <c r="I234" i="3"/>
  <c r="G235" i="3"/>
  <c r="I235" i="3"/>
  <c r="G236" i="3"/>
  <c r="I236" i="3"/>
  <c r="K237" i="3"/>
  <c r="L239" i="3"/>
  <c r="L240" i="3"/>
  <c r="M245" i="3" s="1"/>
  <c r="D48" i="4" s="1"/>
  <c r="L241" i="3"/>
  <c r="L242" i="3"/>
  <c r="L243" i="3"/>
  <c r="L244" i="3"/>
  <c r="G245" i="3"/>
  <c r="I245" i="3"/>
  <c r="K245" i="3"/>
  <c r="L247" i="3"/>
  <c r="M250" i="3" s="1"/>
  <c r="D49" i="4" s="1"/>
  <c r="L248" i="3"/>
  <c r="L249" i="3"/>
  <c r="G250" i="3"/>
  <c r="I250" i="3"/>
  <c r="K250" i="3"/>
  <c r="L252" i="3"/>
  <c r="L253" i="3"/>
  <c r="L254" i="3"/>
  <c r="L255" i="3"/>
  <c r="L256" i="3"/>
  <c r="G257" i="3"/>
  <c r="I257" i="3"/>
  <c r="K257" i="3"/>
  <c r="L259" i="3"/>
  <c r="L260" i="3"/>
  <c r="G261" i="3"/>
  <c r="I261" i="3"/>
  <c r="K261" i="3"/>
  <c r="L263" i="3"/>
  <c r="L264" i="3"/>
  <c r="G265" i="3"/>
  <c r="I265" i="3"/>
  <c r="K265" i="3"/>
  <c r="I270" i="3"/>
  <c r="L270" i="3" s="1"/>
  <c r="I271" i="3"/>
  <c r="L271" i="3" s="1"/>
  <c r="I273" i="3"/>
  <c r="L273" i="3" s="1"/>
  <c r="I274" i="3"/>
  <c r="L274" i="3" s="1"/>
  <c r="K275" i="3"/>
  <c r="G278" i="3"/>
  <c r="G283" i="3" s="1"/>
  <c r="I278" i="3"/>
  <c r="K278" i="3"/>
  <c r="K283" i="3" s="1"/>
  <c r="I279" i="3"/>
  <c r="L279" i="3" s="1"/>
  <c r="I280" i="3"/>
  <c r="L280" i="3" s="1"/>
  <c r="I281" i="3"/>
  <c r="L281" i="3" s="1"/>
  <c r="I282" i="3"/>
  <c r="L282" i="3" s="1"/>
  <c r="G285" i="3"/>
  <c r="I285" i="3"/>
  <c r="K285" i="3"/>
  <c r="K289" i="3" s="1"/>
  <c r="I286" i="3"/>
  <c r="L286" i="3" s="1"/>
  <c r="I287" i="3"/>
  <c r="L287" i="3" s="1"/>
  <c r="I288" i="3"/>
  <c r="G291" i="3"/>
  <c r="G297" i="3" s="1"/>
  <c r="I291" i="3"/>
  <c r="K291" i="3"/>
  <c r="I292" i="3"/>
  <c r="L292" i="3" s="1"/>
  <c r="I293" i="3"/>
  <c r="L293" i="3" s="1"/>
  <c r="I294" i="3"/>
  <c r="L294" i="3" s="1"/>
  <c r="I295" i="3"/>
  <c r="I296" i="3"/>
  <c r="L296" i="3" s="1"/>
  <c r="I299" i="3"/>
  <c r="L299" i="3" s="1"/>
  <c r="I300" i="3"/>
  <c r="L300" i="3" s="1"/>
  <c r="I301" i="3"/>
  <c r="L301" i="3" s="1"/>
  <c r="G302" i="3"/>
  <c r="K302" i="3"/>
  <c r="I304" i="3"/>
  <c r="L304" i="3" s="1"/>
  <c r="I305" i="3"/>
  <c r="L305" i="3" s="1"/>
  <c r="I306" i="3"/>
  <c r="I307" i="3"/>
  <c r="L307" i="3" s="1"/>
  <c r="I308" i="3"/>
  <c r="L308" i="3" s="1"/>
  <c r="I309" i="3"/>
  <c r="L309" i="3" s="1"/>
  <c r="I310" i="3"/>
  <c r="L310" i="3" s="1"/>
  <c r="I311" i="3"/>
  <c r="L311" i="3" s="1"/>
  <c r="I312" i="3"/>
  <c r="L312" i="3" s="1"/>
  <c r="I313" i="3"/>
  <c r="L313" i="3" s="1"/>
  <c r="G314" i="3"/>
  <c r="K314" i="3"/>
  <c r="I316" i="3"/>
  <c r="L316" i="3" s="1"/>
  <c r="I317" i="3"/>
  <c r="L317" i="3" s="1"/>
  <c r="I318" i="3"/>
  <c r="L318" i="3" s="1"/>
  <c r="I319" i="3"/>
  <c r="G320" i="3"/>
  <c r="K320" i="3"/>
  <c r="G328" i="3"/>
  <c r="I328" i="3"/>
  <c r="K328" i="3"/>
  <c r="K333" i="3" s="1"/>
  <c r="I329" i="3"/>
  <c r="L329" i="3"/>
  <c r="G330" i="3"/>
  <c r="I330" i="3"/>
  <c r="L330" i="3" s="1"/>
  <c r="I331" i="3"/>
  <c r="I332" i="3"/>
  <c r="L332" i="3" s="1"/>
  <c r="G335" i="3"/>
  <c r="L335" i="3" s="1"/>
  <c r="G336" i="3"/>
  <c r="L336" i="3" s="1"/>
  <c r="G337" i="3"/>
  <c r="G338" i="3"/>
  <c r="L338" i="3" s="1"/>
  <c r="G339" i="3"/>
  <c r="L339" i="3" s="1"/>
  <c r="G340" i="3"/>
  <c r="I340" i="3"/>
  <c r="G341" i="3"/>
  <c r="I341" i="3"/>
  <c r="G342" i="3"/>
  <c r="L342" i="3" s="1"/>
  <c r="I342" i="3"/>
  <c r="G343" i="3"/>
  <c r="I343" i="3"/>
  <c r="G344" i="3"/>
  <c r="I344" i="3"/>
  <c r="G345" i="3"/>
  <c r="I345" i="3"/>
  <c r="G346" i="3"/>
  <c r="L346" i="3" s="1"/>
  <c r="I346" i="3"/>
  <c r="G347" i="3"/>
  <c r="I347" i="3"/>
  <c r="L347" i="3" s="1"/>
  <c r="G348" i="3"/>
  <c r="I348" i="3"/>
  <c r="K349" i="3"/>
  <c r="L351" i="3"/>
  <c r="L352" i="3"/>
  <c r="L353" i="3"/>
  <c r="L354" i="3"/>
  <c r="L355" i="3"/>
  <c r="L356" i="3"/>
  <c r="L357" i="3"/>
  <c r="L358" i="3"/>
  <c r="L359" i="3"/>
  <c r="L360" i="3"/>
  <c r="I362" i="3"/>
  <c r="L362" i="3" s="1"/>
  <c r="I363" i="3"/>
  <c r="L363" i="3" s="1"/>
  <c r="I364" i="3"/>
  <c r="L364" i="3" s="1"/>
  <c r="I365" i="3"/>
  <c r="L365" i="3" s="1"/>
  <c r="I367" i="3"/>
  <c r="L367" i="3" s="1"/>
  <c r="I368" i="3"/>
  <c r="L368" i="3" s="1"/>
  <c r="G369" i="3"/>
  <c r="K369" i="3"/>
  <c r="G371" i="3"/>
  <c r="G376" i="3" s="1"/>
  <c r="L372" i="3"/>
  <c r="L373" i="3"/>
  <c r="L374" i="3"/>
  <c r="L375" i="3"/>
  <c r="I376" i="3"/>
  <c r="K376" i="3"/>
  <c r="G379" i="3"/>
  <c r="G388" i="3" s="1"/>
  <c r="I379" i="3"/>
  <c r="K379" i="3"/>
  <c r="G380" i="3"/>
  <c r="I380" i="3"/>
  <c r="L380" i="3" s="1"/>
  <c r="K380" i="3"/>
  <c r="G381" i="3"/>
  <c r="I381" i="3"/>
  <c r="K381" i="3"/>
  <c r="G382" i="3"/>
  <c r="I382" i="3"/>
  <c r="K382" i="3"/>
  <c r="G383" i="3"/>
  <c r="I383" i="3"/>
  <c r="K383" i="3"/>
  <c r="G384" i="3"/>
  <c r="I384" i="3"/>
  <c r="K384" i="3"/>
  <c r="G385" i="3"/>
  <c r="I385" i="3"/>
  <c r="K385" i="3"/>
  <c r="L385" i="3" s="1"/>
  <c r="G386" i="3"/>
  <c r="I386" i="3"/>
  <c r="K386" i="3"/>
  <c r="L386" i="3" s="1"/>
  <c r="G387" i="3"/>
  <c r="L387" i="3" s="1"/>
  <c r="I387" i="3"/>
  <c r="K387" i="3"/>
  <c r="G393" i="3"/>
  <c r="I393" i="3"/>
  <c r="L393" i="3" s="1"/>
  <c r="K393" i="3"/>
  <c r="I394" i="3"/>
  <c r="K394" i="3"/>
  <c r="I395" i="3"/>
  <c r="L395" i="3" s="1"/>
  <c r="K395" i="3"/>
  <c r="E398" i="3"/>
  <c r="E399" i="3"/>
  <c r="E400" i="3"/>
  <c r="E401" i="3"/>
  <c r="I405" i="3"/>
  <c r="K405" i="3"/>
  <c r="L405" i="3" s="1"/>
  <c r="I406" i="3"/>
  <c r="L406" i="3" s="1"/>
  <c r="K406" i="3"/>
  <c r="K408" i="3"/>
  <c r="L408" i="3" s="1"/>
  <c r="K409" i="3"/>
  <c r="L409" i="3"/>
  <c r="K410" i="3"/>
  <c r="L410" i="3" s="1"/>
  <c r="K411" i="3"/>
  <c r="L411" i="3"/>
  <c r="G412" i="3"/>
  <c r="K415" i="3"/>
  <c r="L415" i="3" s="1"/>
  <c r="K416" i="3"/>
  <c r="K417" i="3"/>
  <c r="L417" i="3"/>
  <c r="K418" i="3"/>
  <c r="L418" i="3" s="1"/>
  <c r="K419" i="3"/>
  <c r="L419" i="3"/>
  <c r="K420" i="3"/>
  <c r="L420" i="3" s="1"/>
  <c r="K421" i="3"/>
  <c r="L421" i="3" s="1"/>
  <c r="K422" i="3"/>
  <c r="L422" i="3" s="1"/>
  <c r="G423" i="3"/>
  <c r="I423" i="3"/>
  <c r="K426" i="3"/>
  <c r="K428" i="3"/>
  <c r="L428" i="3"/>
  <c r="K429" i="3"/>
  <c r="L429" i="3" s="1"/>
  <c r="K430" i="3"/>
  <c r="L430" i="3" s="1"/>
  <c r="K432" i="3"/>
  <c r="L432" i="3" s="1"/>
  <c r="K433" i="3"/>
  <c r="L433" i="3" s="1"/>
  <c r="K435" i="3"/>
  <c r="L435" i="3" s="1"/>
  <c r="K436" i="3"/>
  <c r="L436" i="3"/>
  <c r="K438" i="3"/>
  <c r="L438" i="3" s="1"/>
  <c r="K440" i="3"/>
  <c r="L440" i="3" s="1"/>
  <c r="K441" i="3"/>
  <c r="L441" i="3"/>
  <c r="I442" i="3"/>
  <c r="K444" i="3"/>
  <c r="L444" i="3" s="1"/>
  <c r="M445" i="3" s="1"/>
  <c r="D72" i="4" s="1"/>
  <c r="K445" i="3"/>
  <c r="I445" i="3"/>
  <c r="K448" i="3"/>
  <c r="L448" i="3" s="1"/>
  <c r="K450" i="3"/>
  <c r="L450" i="3" s="1"/>
  <c r="K451" i="3"/>
  <c r="L451" i="3" s="1"/>
  <c r="K452" i="3"/>
  <c r="L452" i="3" s="1"/>
  <c r="K453" i="3"/>
  <c r="L453" i="3" s="1"/>
  <c r="K454" i="3"/>
  <c r="L454" i="3" s="1"/>
  <c r="K456" i="3"/>
  <c r="L456" i="3" s="1"/>
  <c r="K457" i="3"/>
  <c r="L457" i="3" s="1"/>
  <c r="K458" i="3"/>
  <c r="L458" i="3" s="1"/>
  <c r="K459" i="3"/>
  <c r="L459" i="3" s="1"/>
  <c r="K460" i="3"/>
  <c r="L460" i="3"/>
  <c r="K461" i="3"/>
  <c r="L461" i="3" s="1"/>
  <c r="K462" i="3"/>
  <c r="L462" i="3" s="1"/>
  <c r="K464" i="3"/>
  <c r="L464" i="3" s="1"/>
  <c r="I465" i="3"/>
  <c r="L468" i="3"/>
  <c r="G469" i="3"/>
  <c r="I469" i="3"/>
  <c r="I471" i="3"/>
  <c r="I476" i="3" s="1"/>
  <c r="L471" i="3"/>
  <c r="K472" i="3"/>
  <c r="K473" i="3"/>
  <c r="L473" i="3" s="1"/>
  <c r="K474" i="3"/>
  <c r="K478" i="3"/>
  <c r="L478" i="3" s="1"/>
  <c r="K479" i="3"/>
  <c r="L479" i="3" s="1"/>
  <c r="K480" i="3"/>
  <c r="L480" i="3" s="1"/>
  <c r="K481" i="3"/>
  <c r="L481" i="3" s="1"/>
  <c r="K482" i="3"/>
  <c r="L482" i="3" s="1"/>
  <c r="K483" i="3"/>
  <c r="L483" i="3" s="1"/>
  <c r="G484" i="3"/>
  <c r="I484" i="3"/>
  <c r="K489" i="3"/>
  <c r="G490" i="3"/>
  <c r="I490" i="3"/>
  <c r="K490" i="3"/>
  <c r="G491" i="3"/>
  <c r="L491" i="3" s="1"/>
  <c r="I491" i="3"/>
  <c r="G494" i="3"/>
  <c r="I494" i="3"/>
  <c r="I495" i="3" s="1"/>
  <c r="K494" i="3"/>
  <c r="K495" i="3" s="1"/>
  <c r="E499" i="3"/>
  <c r="C3" i="4"/>
  <c r="C6" i="4"/>
  <c r="D12" i="18"/>
  <c r="G12" i="18"/>
  <c r="D13" i="18"/>
  <c r="H13" i="18"/>
  <c r="D14" i="18"/>
  <c r="H14" i="18"/>
  <c r="D15" i="18"/>
  <c r="D16" i="18"/>
  <c r="G16" i="18" s="1"/>
  <c r="E17" i="18"/>
  <c r="H17" i="18" s="1"/>
  <c r="D18" i="18"/>
  <c r="H18" i="18" s="1"/>
  <c r="D19" i="18"/>
  <c r="D20" i="18"/>
  <c r="H20" i="18" s="1"/>
  <c r="G20" i="18"/>
  <c r="D21" i="18"/>
  <c r="H21" i="18"/>
  <c r="D22" i="18"/>
  <c r="G22" i="18"/>
  <c r="D23" i="18"/>
  <c r="D24" i="18"/>
  <c r="H24" i="18"/>
  <c r="D25" i="18"/>
  <c r="H25" i="18" s="1"/>
  <c r="D26" i="18"/>
  <c r="G26" i="18" s="1"/>
  <c r="D27" i="18"/>
  <c r="D28" i="18"/>
  <c r="G28" i="18"/>
  <c r="D29" i="18"/>
  <c r="H29" i="18"/>
  <c r="D30" i="18"/>
  <c r="H30" i="18"/>
  <c r="D31" i="18"/>
  <c r="G31" i="18" s="1"/>
  <c r="D32" i="18"/>
  <c r="H32" i="18" s="1"/>
  <c r="D33" i="18"/>
  <c r="H33" i="18"/>
  <c r="D34" i="18"/>
  <c r="G34" i="18" s="1"/>
  <c r="D35" i="18"/>
  <c r="D36" i="18"/>
  <c r="G36" i="18"/>
  <c r="D37" i="18"/>
  <c r="H37" i="18" s="1"/>
  <c r="E38" i="18"/>
  <c r="H38" i="18"/>
  <c r="E39" i="18"/>
  <c r="M8" i="19"/>
  <c r="N8" i="19"/>
  <c r="O8" i="19"/>
  <c r="F13" i="19"/>
  <c r="L13" i="19" s="1"/>
  <c r="F14" i="19"/>
  <c r="F15" i="19"/>
  <c r="L15" i="19" s="1"/>
  <c r="F16" i="19"/>
  <c r="L16" i="19" s="1"/>
  <c r="N17" i="19"/>
  <c r="F20" i="19"/>
  <c r="K20" i="19"/>
  <c r="N21" i="19"/>
  <c r="F36" i="19"/>
  <c r="F37" i="19" s="1"/>
  <c r="G36" i="19"/>
  <c r="D10" i="19" s="1"/>
  <c r="F10" i="19" s="1"/>
  <c r="D36" i="19"/>
  <c r="E36" i="19"/>
  <c r="G49" i="19"/>
  <c r="D11" i="19" s="1"/>
  <c r="F11" i="19" s="1"/>
  <c r="D49" i="19"/>
  <c r="D50" i="19" s="1"/>
  <c r="E49" i="19"/>
  <c r="F49" i="19"/>
  <c r="F50" i="19" s="1"/>
  <c r="F51" i="19" s="1"/>
  <c r="C50" i="19"/>
  <c r="D62" i="19"/>
  <c r="L328" i="3"/>
  <c r="I289" i="3"/>
  <c r="L371" i="3"/>
  <c r="L233" i="3"/>
  <c r="G89" i="3"/>
  <c r="K70" i="3"/>
  <c r="G104" i="3"/>
  <c r="G57" i="3"/>
  <c r="G42" i="3"/>
  <c r="M15" i="3"/>
  <c r="D9" i="4" s="1"/>
  <c r="H28" i="18"/>
  <c r="L392" i="3"/>
  <c r="L250" i="3"/>
  <c r="H39" i="18"/>
  <c r="G13" i="18"/>
  <c r="L167" i="3"/>
  <c r="L18" i="3"/>
  <c r="H26" i="18"/>
  <c r="G21" i="18"/>
  <c r="L344" i="3"/>
  <c r="L236" i="3"/>
  <c r="G38" i="18"/>
  <c r="H22" i="18"/>
  <c r="H12" i="18"/>
  <c r="L472" i="3"/>
  <c r="L382" i="3"/>
  <c r="M261" i="3"/>
  <c r="D51" i="4" s="1"/>
  <c r="L200" i="3"/>
  <c r="G33" i="18"/>
  <c r="N22" i="19"/>
  <c r="L474" i="3"/>
  <c r="K469" i="3"/>
  <c r="G333" i="3"/>
  <c r="K57" i="3"/>
  <c r="G402" i="3"/>
  <c r="K104" i="3"/>
  <c r="K89" i="3"/>
  <c r="F12" i="19"/>
  <c r="H36" i="18"/>
  <c r="G37" i="18"/>
  <c r="G32" i="18"/>
  <c r="G30" i="18"/>
  <c r="G29" i="18"/>
  <c r="G24" i="18"/>
  <c r="G18" i="18"/>
  <c r="G14" i="18"/>
  <c r="L467" i="3"/>
  <c r="I197" i="3"/>
  <c r="L197" i="3" s="1"/>
  <c r="L12" i="19"/>
  <c r="O12" i="19" s="1"/>
  <c r="M15" i="19" l="1"/>
  <c r="P15" i="19" s="1"/>
  <c r="O15" i="19"/>
  <c r="M14" i="19"/>
  <c r="O14" i="19"/>
  <c r="L445" i="3"/>
  <c r="L384" i="3"/>
  <c r="L381" i="3"/>
  <c r="L52" i="3"/>
  <c r="H34" i="21"/>
  <c r="G128" i="3" s="1"/>
  <c r="M469" i="3"/>
  <c r="E74" i="4" s="1"/>
  <c r="H34" i="18"/>
  <c r="L379" i="3"/>
  <c r="H16" i="18"/>
  <c r="I412" i="3"/>
  <c r="K388" i="3"/>
  <c r="K100" i="3"/>
  <c r="L72" i="3"/>
  <c r="L50" i="3"/>
  <c r="H78" i="19"/>
  <c r="N32" i="21"/>
  <c r="M60" i="21"/>
  <c r="L63" i="21"/>
  <c r="M12" i="19"/>
  <c r="P12" i="19" s="1"/>
  <c r="G17" i="18"/>
  <c r="G492" i="3"/>
  <c r="L348" i="3"/>
  <c r="I349" i="3"/>
  <c r="L265" i="3"/>
  <c r="M376" i="3"/>
  <c r="E64" i="4" s="1"/>
  <c r="G25" i="18"/>
  <c r="L20" i="19"/>
  <c r="L343" i="3"/>
  <c r="M265" i="3"/>
  <c r="D52" i="4" s="1"/>
  <c r="L257" i="3"/>
  <c r="L227" i="3"/>
  <c r="L124" i="3"/>
  <c r="L108" i="3"/>
  <c r="L221" i="3"/>
  <c r="L235" i="3"/>
  <c r="K42" i="3"/>
  <c r="L82" i="3"/>
  <c r="L98" i="3"/>
  <c r="M227" i="3"/>
  <c r="L68" i="3"/>
  <c r="K47" i="3"/>
  <c r="L113" i="3"/>
  <c r="M32" i="21"/>
  <c r="D77" i="19"/>
  <c r="D78" i="19" s="1"/>
  <c r="E77" i="19"/>
  <c r="E78" i="19" s="1"/>
  <c r="E186" i="3" s="1"/>
  <c r="I186" i="3" s="1"/>
  <c r="I188" i="3" s="1"/>
  <c r="L188" i="3" s="1"/>
  <c r="G78" i="19"/>
  <c r="F78" i="19"/>
  <c r="F38" i="19"/>
  <c r="F40" i="19" s="1"/>
  <c r="F17" i="19"/>
  <c r="G170" i="3" s="1"/>
  <c r="G50" i="19"/>
  <c r="G51" i="19" s="1"/>
  <c r="G52" i="19" s="1"/>
  <c r="D51" i="19"/>
  <c r="G37" i="19"/>
  <c r="G38" i="19" s="1"/>
  <c r="D19" i="19"/>
  <c r="F19" i="19" s="1"/>
  <c r="F21" i="19" s="1"/>
  <c r="G178" i="3" s="1"/>
  <c r="L178" i="3" s="1"/>
  <c r="E37" i="19"/>
  <c r="E38" i="19" s="1"/>
  <c r="E42" i="19" s="1"/>
  <c r="N28" i="21"/>
  <c r="M21" i="21"/>
  <c r="N15" i="21"/>
  <c r="M54" i="21"/>
  <c r="I25" i="3"/>
  <c r="L218" i="3"/>
  <c r="M197" i="3"/>
  <c r="D42" i="4" s="1"/>
  <c r="L41" i="3"/>
  <c r="L83" i="3"/>
  <c r="M221" i="3"/>
  <c r="D45" i="4" s="1"/>
  <c r="K412" i="3"/>
  <c r="L340" i="3"/>
  <c r="L345" i="3"/>
  <c r="L341" i="3"/>
  <c r="K74" i="3"/>
  <c r="L46" i="3"/>
  <c r="L84" i="3"/>
  <c r="L114" i="3"/>
  <c r="M115" i="3" s="1"/>
  <c r="D33" i="4" s="1"/>
  <c r="L383" i="3"/>
  <c r="L103" i="3"/>
  <c r="G74" i="3"/>
  <c r="K38" i="3"/>
  <c r="L61" i="3"/>
  <c r="L88" i="3"/>
  <c r="L106" i="3"/>
  <c r="M388" i="3"/>
  <c r="E65" i="4" s="1"/>
  <c r="M465" i="3"/>
  <c r="E73" i="4" s="1"/>
  <c r="M275" i="3"/>
  <c r="E54" i="4" s="1"/>
  <c r="I302" i="3"/>
  <c r="L302" i="3" s="1"/>
  <c r="L469" i="3"/>
  <c r="L261" i="3"/>
  <c r="K20" i="3"/>
  <c r="G10" i="3"/>
  <c r="M412" i="3"/>
  <c r="E69" i="4" s="1"/>
  <c r="K168" i="3"/>
  <c r="K53" i="3"/>
  <c r="L35" i="3"/>
  <c r="L166" i="3"/>
  <c r="L168" i="3" s="1"/>
  <c r="L76" i="3"/>
  <c r="M302" i="3"/>
  <c r="D58" i="4" s="1"/>
  <c r="I275" i="3"/>
  <c r="L275" i="3" s="1"/>
  <c r="L376" i="3"/>
  <c r="L245" i="3"/>
  <c r="L81" i="3"/>
  <c r="I24" i="3"/>
  <c r="I26" i="3" s="1"/>
  <c r="L69" i="3"/>
  <c r="L394" i="3"/>
  <c r="M257" i="3"/>
  <c r="D50" i="4" s="1"/>
  <c r="G115" i="3"/>
  <c r="L115" i="3" s="1"/>
  <c r="L73" i="3"/>
  <c r="M74" i="3" s="1"/>
  <c r="D24" i="4" s="1"/>
  <c r="I66" i="3"/>
  <c r="L66" i="3" s="1"/>
  <c r="I20" i="3"/>
  <c r="L110" i="3"/>
  <c r="K19" i="3"/>
  <c r="I115" i="3"/>
  <c r="L34" i="21"/>
  <c r="K128" i="3" s="1"/>
  <c r="J34" i="21"/>
  <c r="I128" i="3" s="1"/>
  <c r="N21" i="21"/>
  <c r="M15" i="21"/>
  <c r="I78" i="3"/>
  <c r="L78" i="3" s="1"/>
  <c r="I96" i="3"/>
  <c r="M168" i="3"/>
  <c r="D38" i="4" s="1"/>
  <c r="I100" i="3"/>
  <c r="L100" i="3" s="1"/>
  <c r="L99" i="3"/>
  <c r="M100" i="3" s="1"/>
  <c r="D30" i="4" s="1"/>
  <c r="I19" i="3"/>
  <c r="G24" i="3"/>
  <c r="G26" i="3" s="1"/>
  <c r="L77" i="3"/>
  <c r="M28" i="21"/>
  <c r="I38" i="3"/>
  <c r="L34" i="3"/>
  <c r="I111" i="3"/>
  <c r="L109" i="3"/>
  <c r="L80" i="3"/>
  <c r="I85" i="3"/>
  <c r="L85" i="3" s="1"/>
  <c r="I70" i="3"/>
  <c r="L70" i="3" s="1"/>
  <c r="L45" i="3"/>
  <c r="I74" i="3"/>
  <c r="I53" i="3"/>
  <c r="I168" i="3"/>
  <c r="L51" i="3"/>
  <c r="L36" i="3"/>
  <c r="G96" i="3"/>
  <c r="L94" i="3"/>
  <c r="E397" i="3"/>
  <c r="H35" i="18"/>
  <c r="G35" i="18"/>
  <c r="L489" i="3"/>
  <c r="K492" i="3"/>
  <c r="L319" i="3"/>
  <c r="M320" i="3" s="1"/>
  <c r="D60" i="4" s="1"/>
  <c r="I320" i="3"/>
  <c r="L320" i="3" s="1"/>
  <c r="L306" i="3"/>
  <c r="M314" i="3" s="1"/>
  <c r="D59" i="4" s="1"/>
  <c r="I314" i="3"/>
  <c r="L314" i="3" s="1"/>
  <c r="L37" i="3"/>
  <c r="L40" i="3"/>
  <c r="I42" i="3"/>
  <c r="L42" i="3" s="1"/>
  <c r="G39" i="18"/>
  <c r="E40" i="18"/>
  <c r="M484" i="3"/>
  <c r="D76" i="4" s="1"/>
  <c r="L416" i="3"/>
  <c r="M423" i="3" s="1"/>
  <c r="E70" i="4" s="1"/>
  <c r="K423" i="3"/>
  <c r="L423" i="3" s="1"/>
  <c r="I402" i="3"/>
  <c r="G289" i="3"/>
  <c r="L289" i="3" s="1"/>
  <c r="L285" i="3"/>
  <c r="M289" i="3" s="1"/>
  <c r="D56" i="4" s="1"/>
  <c r="I283" i="3"/>
  <c r="L283" i="3" s="1"/>
  <c r="L278" i="3"/>
  <c r="M283" i="3" s="1"/>
  <c r="L230" i="3"/>
  <c r="I237" i="3"/>
  <c r="I47" i="3"/>
  <c r="L44" i="3"/>
  <c r="G349" i="3"/>
  <c r="L349" i="3" s="1"/>
  <c r="L337" i="3"/>
  <c r="K297" i="3"/>
  <c r="L291" i="3"/>
  <c r="L211" i="3"/>
  <c r="M216" i="3" s="1"/>
  <c r="D44" i="4" s="1"/>
  <c r="I216" i="3"/>
  <c r="L216" i="3" s="1"/>
  <c r="I89" i="3"/>
  <c r="L89" i="3" s="1"/>
  <c r="L87" i="3"/>
  <c r="P14" i="19"/>
  <c r="I369" i="3"/>
  <c r="L369" i="3" s="1"/>
  <c r="K484" i="3"/>
  <c r="L484" i="3" s="1"/>
  <c r="D63" i="19"/>
  <c r="D64" i="19" s="1"/>
  <c r="D37" i="19"/>
  <c r="D38" i="19" s="1"/>
  <c r="M16" i="19"/>
  <c r="O16" i="19"/>
  <c r="L494" i="3"/>
  <c r="M495" i="3" s="1"/>
  <c r="E81" i="4" s="1"/>
  <c r="G495" i="3"/>
  <c r="L495" i="3" s="1"/>
  <c r="L295" i="3"/>
  <c r="I297" i="3"/>
  <c r="L95" i="3"/>
  <c r="K96" i="3"/>
  <c r="L56" i="3"/>
  <c r="L49" i="3"/>
  <c r="G53" i="3"/>
  <c r="K465" i="3"/>
  <c r="L465" i="3" s="1"/>
  <c r="G47" i="3"/>
  <c r="G184" i="3"/>
  <c r="H15" i="18"/>
  <c r="H40" i="18" s="1"/>
  <c r="D40" i="18"/>
  <c r="K442" i="3"/>
  <c r="L442" i="3" s="1"/>
  <c r="L426" i="3"/>
  <c r="M442" i="3" s="1"/>
  <c r="D71" i="4" s="1"/>
  <c r="E72" i="4" s="1"/>
  <c r="M369" i="3"/>
  <c r="E63" i="4" s="1"/>
  <c r="L107" i="3"/>
  <c r="G111" i="3"/>
  <c r="I104" i="3"/>
  <c r="L104" i="3" s="1"/>
  <c r="L102" i="3"/>
  <c r="L475" i="3"/>
  <c r="M476" i="3" s="1"/>
  <c r="D75" i="4" s="1"/>
  <c r="K476" i="3"/>
  <c r="L476" i="3" s="1"/>
  <c r="G19" i="18"/>
  <c r="H19" i="18"/>
  <c r="L229" i="3"/>
  <c r="G237" i="3"/>
  <c r="L237" i="3" s="1"/>
  <c r="M124" i="3"/>
  <c r="D34" i="4" s="1"/>
  <c r="L60" i="3"/>
  <c r="I57" i="3"/>
  <c r="L57" i="3" s="1"/>
  <c r="L55" i="3"/>
  <c r="H31" i="18"/>
  <c r="E50" i="19"/>
  <c r="E51" i="19" s="1"/>
  <c r="O13" i="19"/>
  <c r="M13" i="19"/>
  <c r="G23" i="18"/>
  <c r="H23" i="18"/>
  <c r="L199" i="3"/>
  <c r="M206" i="3" s="1"/>
  <c r="D43" i="4" s="1"/>
  <c r="I206" i="3"/>
  <c r="L206" i="3" s="1"/>
  <c r="G38" i="3"/>
  <c r="K24" i="3"/>
  <c r="K25" i="3"/>
  <c r="L25" i="3" s="1"/>
  <c r="L23" i="3"/>
  <c r="L65" i="3"/>
  <c r="M66" i="3" s="1"/>
  <c r="D22" i="4" s="1"/>
  <c r="I92" i="3"/>
  <c r="L92" i="3" s="1"/>
  <c r="L91" i="3"/>
  <c r="M92" i="3" s="1"/>
  <c r="D28" i="4" s="1"/>
  <c r="F53" i="19"/>
  <c r="F52" i="19"/>
  <c r="F54" i="19" s="1"/>
  <c r="G15" i="18"/>
  <c r="D46" i="4"/>
  <c r="I388" i="3"/>
  <c r="L388" i="3" s="1"/>
  <c r="G27" i="18"/>
  <c r="H27" i="18"/>
  <c r="I492" i="3"/>
  <c r="L490" i="3"/>
  <c r="L331" i="3"/>
  <c r="M333" i="3" s="1"/>
  <c r="E61" i="4" s="1"/>
  <c r="I333" i="3"/>
  <c r="L333" i="3" s="1"/>
  <c r="K85" i="3"/>
  <c r="L59" i="3"/>
  <c r="I62" i="3"/>
  <c r="L62" i="3" s="1"/>
  <c r="I10" i="3"/>
  <c r="L8" i="3"/>
  <c r="M10" i="3" s="1"/>
  <c r="G21" i="3"/>
  <c r="N36" i="21" l="1"/>
  <c r="M128" i="3" s="1"/>
  <c r="M63" i="21"/>
  <c r="K324" i="3"/>
  <c r="L324" i="3" s="1"/>
  <c r="G40" i="18"/>
  <c r="M70" i="3"/>
  <c r="D23" i="4" s="1"/>
  <c r="M237" i="3"/>
  <c r="D47" i="4" s="1"/>
  <c r="L10" i="3"/>
  <c r="L20" i="3"/>
  <c r="M349" i="3"/>
  <c r="E62" i="4" s="1"/>
  <c r="O20" i="19"/>
  <c r="M20" i="19"/>
  <c r="P20" i="19" s="1"/>
  <c r="L412" i="3"/>
  <c r="L186" i="3"/>
  <c r="M188" i="3" s="1"/>
  <c r="F22" i="19"/>
  <c r="F39" i="19"/>
  <c r="F41" i="19" s="1"/>
  <c r="G53" i="19"/>
  <c r="G54" i="19" s="1"/>
  <c r="G11" i="19" s="1"/>
  <c r="K11" i="19" s="1"/>
  <c r="L11" i="19" s="1"/>
  <c r="D55" i="19"/>
  <c r="D53" i="19"/>
  <c r="D54" i="19" s="1"/>
  <c r="G39" i="19"/>
  <c r="G40" i="19"/>
  <c r="E40" i="19"/>
  <c r="E41" i="19" s="1"/>
  <c r="L128" i="3"/>
  <c r="M42" i="3"/>
  <c r="D17" i="4" s="1"/>
  <c r="E43" i="4"/>
  <c r="M89" i="3"/>
  <c r="D27" i="4" s="1"/>
  <c r="M78" i="3"/>
  <c r="D25" i="4" s="1"/>
  <c r="E45" i="4"/>
  <c r="L266" i="3"/>
  <c r="M297" i="3"/>
  <c r="D57" i="4" s="1"/>
  <c r="M85" i="3"/>
  <c r="D26" i="4" s="1"/>
  <c r="L492" i="3"/>
  <c r="L74" i="3"/>
  <c r="M104" i="3"/>
  <c r="D31" i="4" s="1"/>
  <c r="K21" i="3"/>
  <c r="I21" i="3"/>
  <c r="L38" i="3"/>
  <c r="L19" i="3"/>
  <c r="M21" i="3" s="1"/>
  <c r="D10" i="4" s="1"/>
  <c r="L111" i="3"/>
  <c r="M34" i="21"/>
  <c r="M38" i="3"/>
  <c r="K26" i="3"/>
  <c r="L26" i="3" s="1"/>
  <c r="M57" i="3"/>
  <c r="D20" i="4" s="1"/>
  <c r="M111" i="3"/>
  <c r="D32" i="4" s="1"/>
  <c r="E76" i="4"/>
  <c r="E52" i="4"/>
  <c r="L53" i="3"/>
  <c r="M53" i="3"/>
  <c r="D19" i="4" s="1"/>
  <c r="L47" i="3"/>
  <c r="M47" i="3"/>
  <c r="D18" i="4" s="1"/>
  <c r="D66" i="19"/>
  <c r="D67" i="19" s="1"/>
  <c r="D68" i="19"/>
  <c r="D42" i="19"/>
  <c r="D40" i="19"/>
  <c r="D41" i="19" s="1"/>
  <c r="K399" i="3"/>
  <c r="L399" i="3" s="1"/>
  <c r="K398" i="3"/>
  <c r="M62" i="3"/>
  <c r="D21" i="4" s="1"/>
  <c r="M96" i="3"/>
  <c r="D29" i="4" s="1"/>
  <c r="L170" i="3"/>
  <c r="G175" i="3"/>
  <c r="L24" i="3"/>
  <c r="M26" i="3" s="1"/>
  <c r="L297" i="3"/>
  <c r="L96" i="3"/>
  <c r="N2812" i="19"/>
  <c r="P13" i="19"/>
  <c r="P16" i="19"/>
  <c r="M492" i="3"/>
  <c r="E55" i="19"/>
  <c r="E53" i="19"/>
  <c r="E54" i="19"/>
  <c r="D55" i="4"/>
  <c r="D8" i="4"/>
  <c r="E9" i="4" s="1"/>
  <c r="I153" i="3"/>
  <c r="L153" i="3" s="1"/>
  <c r="D41" i="4"/>
  <c r="G53" i="18"/>
  <c r="G55" i="18"/>
  <c r="G51" i="18"/>
  <c r="E45" i="18"/>
  <c r="E44" i="18"/>
  <c r="G52" i="18"/>
  <c r="G54" i="18"/>
  <c r="H45" i="18" l="1"/>
  <c r="M326" i="3"/>
  <c r="G41" i="19"/>
  <c r="G19" i="19" s="1"/>
  <c r="K19" i="19" s="1"/>
  <c r="O11" i="19"/>
  <c r="M11" i="19"/>
  <c r="E60" i="4"/>
  <c r="L21" i="3"/>
  <c r="D16" i="4"/>
  <c r="E35" i="4" s="1"/>
  <c r="M130" i="3"/>
  <c r="I132" i="3" s="1"/>
  <c r="I149" i="3"/>
  <c r="L149" i="3" s="1"/>
  <c r="I155" i="3"/>
  <c r="L155" i="3" s="1"/>
  <c r="D11" i="4"/>
  <c r="E11" i="4" s="1"/>
  <c r="E12" i="4" s="1"/>
  <c r="M27" i="3"/>
  <c r="M496" i="3"/>
  <c r="E80" i="4"/>
  <c r="E82" i="4" s="1"/>
  <c r="L398" i="3"/>
  <c r="K400" i="3"/>
  <c r="L400" i="3" s="1"/>
  <c r="H58" i="18"/>
  <c r="K401" i="3"/>
  <c r="L401" i="3" s="1"/>
  <c r="G10" i="19" l="1"/>
  <c r="K10" i="19" s="1"/>
  <c r="P11" i="19"/>
  <c r="L10" i="19"/>
  <c r="K17" i="19"/>
  <c r="K21" i="19"/>
  <c r="I179" i="3" s="1"/>
  <c r="L19" i="19"/>
  <c r="I133" i="3"/>
  <c r="I140" i="3" s="1"/>
  <c r="K402" i="3"/>
  <c r="L402" i="3" s="1"/>
  <c r="M402" i="3"/>
  <c r="L21" i="19" l="1"/>
  <c r="M19" i="19"/>
  <c r="O19" i="19"/>
  <c r="O21" i="19" s="1"/>
  <c r="L179" i="3"/>
  <c r="M184" i="3" s="1"/>
  <c r="D40" i="4" s="1"/>
  <c r="I184" i="3"/>
  <c r="L184" i="3" s="1"/>
  <c r="K22" i="19"/>
  <c r="I171" i="3"/>
  <c r="L17" i="19"/>
  <c r="M10" i="19"/>
  <c r="O10" i="19"/>
  <c r="O17" i="19" s="1"/>
  <c r="I144" i="3"/>
  <c r="L144" i="3" s="1"/>
  <c r="L140" i="3"/>
  <c r="M485" i="3"/>
  <c r="E68" i="4"/>
  <c r="E77" i="4" s="1"/>
  <c r="I150" i="3"/>
  <c r="L150" i="3" s="1"/>
  <c r="L22" i="19" l="1"/>
  <c r="L171" i="3"/>
  <c r="M175" i="3" s="1"/>
  <c r="I175" i="3"/>
  <c r="L175" i="3" s="1"/>
  <c r="M21" i="19"/>
  <c r="P19" i="19"/>
  <c r="P21" i="19" s="1"/>
  <c r="O22" i="19"/>
  <c r="I152" i="3"/>
  <c r="L152" i="3" s="1"/>
  <c r="M17" i="19"/>
  <c r="P10" i="19"/>
  <c r="P17" i="19" s="1"/>
  <c r="P22" i="19" s="1"/>
  <c r="I156" i="3"/>
  <c r="L156" i="3" s="1"/>
  <c r="M22" i="19" l="1"/>
  <c r="I145" i="3"/>
  <c r="D39" i="4"/>
  <c r="E41" i="4" s="1"/>
  <c r="L189" i="3"/>
  <c r="I157" i="3" l="1"/>
  <c r="L145" i="3"/>
  <c r="L157" i="3" l="1"/>
  <c r="M160" i="3" s="1"/>
  <c r="I160" i="3"/>
  <c r="L160" i="3" s="1"/>
  <c r="E36" i="4" l="1"/>
  <c r="E66" i="4" s="1"/>
  <c r="E78" i="4" s="1"/>
  <c r="E83" i="4" s="1"/>
  <c r="M389" i="3"/>
  <c r="M486" i="3" s="1"/>
  <c r="G499" i="3" l="1"/>
  <c r="I499" i="3" s="1"/>
  <c r="L499" i="3" s="1"/>
  <c r="M498" i="3"/>
  <c r="I500" i="3" l="1"/>
  <c r="L500" i="3" s="1"/>
  <c r="E84" i="4" l="1"/>
  <c r="E86" i="4" s="1"/>
  <c r="M500" i="3"/>
  <c r="M502" i="3" s="1"/>
  <c r="M5" i="3" s="1"/>
  <c r="D9" i="2" s="1"/>
</calcChain>
</file>

<file path=xl/sharedStrings.xml><?xml version="1.0" encoding="utf-8"?>
<sst xmlns="http://schemas.openxmlformats.org/spreadsheetml/2006/main" count="1274" uniqueCount="986">
  <si>
    <t xml:space="preserve">Including Holiday Pay </t>
    <phoneticPr fontId="0" type="noConversion"/>
  </si>
  <si>
    <t>or put in K.6 Safety Equipment</t>
    <phoneticPr fontId="0" type="noConversion"/>
  </si>
  <si>
    <t xml:space="preserve">  SOUND EQUIPMENT &amp; STORES</t>
  </si>
  <si>
    <t>Existing Music Licence Fees</t>
  </si>
  <si>
    <t>Composer Fees</t>
  </si>
  <si>
    <t xml:space="preserve">including Holiday Pay </t>
  </si>
  <si>
    <t xml:space="preserve">  Taxed Individuals Salaries &amp; Wages</t>
  </si>
  <si>
    <t>Equipment - Hire</t>
  </si>
  <si>
    <t>Cleaning, Rubbish Removal</t>
  </si>
  <si>
    <t>R.</t>
  </si>
  <si>
    <r>
      <t xml:space="preserve">    LIVESTOCK </t>
    </r>
    <r>
      <rPr>
        <b/>
        <sz val="9"/>
        <color indexed="53"/>
        <rFont val="Arial Narrow"/>
        <family val="2"/>
      </rPr>
      <t xml:space="preserve"> </t>
    </r>
  </si>
  <si>
    <t>POSITION</t>
  </si>
  <si>
    <t xml:space="preserve">  FRINGES &amp; WORKERS COMPENSATION</t>
  </si>
  <si>
    <t>Running total:</t>
  </si>
  <si>
    <t>CODE</t>
  </si>
  <si>
    <t>PRODUCTION COMPANY:</t>
  </si>
  <si>
    <t>ABN:</t>
  </si>
  <si>
    <t>DIRECTOR:</t>
  </si>
  <si>
    <t>PRODUCER:</t>
  </si>
  <si>
    <t xml:space="preserve">Safety </t>
  </si>
  <si>
    <t>W</t>
  </si>
  <si>
    <t>Expendables</t>
  </si>
  <si>
    <t xml:space="preserve"> (Post prodn crew - in R)</t>
  </si>
  <si>
    <t>CHECK THE SUB-TOTAL AND TOTAL COLUMNS FOR EACH CATEGORY TO ENSURE THEY ARE EQUAL!</t>
  </si>
  <si>
    <t>Phones/Mobiles/Fax/Internet</t>
  </si>
  <si>
    <t>shoot crew</t>
  </si>
  <si>
    <t>TOTAL FEES</t>
  </si>
  <si>
    <t>Days</t>
  </si>
  <si>
    <t>Weeks</t>
  </si>
  <si>
    <t>on total L</t>
  </si>
  <si>
    <t xml:space="preserve">     CONSTRUCTION </t>
  </si>
  <si>
    <t xml:space="preserve">     PROPS &amp; SET DRESSING </t>
  </si>
  <si>
    <t>Footage/Hrs/Rolls</t>
    <phoneticPr fontId="0" type="noConversion"/>
  </si>
  <si>
    <t xml:space="preserve">    GRIPS   CREW</t>
  </si>
  <si>
    <t>Couriers</t>
  </si>
  <si>
    <t>Post-Production Scripts</t>
  </si>
  <si>
    <t>INDIRECT COSTS</t>
  </si>
  <si>
    <t xml:space="preserve">CAMERA EQUIPMENT &amp; STORES </t>
  </si>
  <si>
    <t>INSURANCES</t>
  </si>
  <si>
    <t xml:space="preserve">    ART DEPARTMENT CREW</t>
  </si>
  <si>
    <t xml:space="preserve">    CONSTRUCTION  CREW</t>
  </si>
  <si>
    <t xml:space="preserve">  CAST &amp; CASTING</t>
  </si>
  <si>
    <t xml:space="preserve">   -  Essential</t>
  </si>
  <si>
    <t xml:space="preserve">        POST-PRODUCTION COSTS</t>
  </si>
  <si>
    <r>
      <t xml:space="preserve">    Main U</t>
    </r>
    <r>
      <rPr>
        <sz val="10"/>
        <rFont val="Arial Narrow"/>
        <family val="2"/>
      </rPr>
      <t>nit Crew</t>
    </r>
    <phoneticPr fontId="0" type="noConversion"/>
  </si>
  <si>
    <t xml:space="preserve">    Cast &amp; Stunts</t>
    <phoneticPr fontId="0" type="noConversion"/>
  </si>
  <si>
    <t xml:space="preserve">    Crew</t>
    <phoneticPr fontId="0" type="noConversion"/>
  </si>
  <si>
    <t>Taxi's</t>
    <phoneticPr fontId="0" type="noConversion"/>
  </si>
  <si>
    <t>Overtime in advance</t>
  </si>
  <si>
    <t>(refer Crew Overtime &amp; Loadings Worksheet 2)</t>
  </si>
  <si>
    <t>OVERTIME CONTINGENCY:</t>
  </si>
  <si>
    <t xml:space="preserve">    Crew</t>
    <phoneticPr fontId="0" type="noConversion"/>
  </si>
  <si>
    <t>P/Head:</t>
    <phoneticPr fontId="0" type="noConversion"/>
  </si>
  <si>
    <t xml:space="preserve">                            - Per diems</t>
    <phoneticPr fontId="0" type="noConversion"/>
  </si>
  <si>
    <t>Rights</t>
    <phoneticPr fontId="0" type="noConversion"/>
  </si>
  <si>
    <t xml:space="preserve">Office Supplies </t>
    <phoneticPr fontId="0" type="noConversion"/>
  </si>
  <si>
    <t>Conform/GRADE Master - PACKAGE</t>
    <phoneticPr fontId="0" type="noConversion"/>
  </si>
  <si>
    <t>Assistant</t>
  </si>
  <si>
    <t xml:space="preserve">  (Superannuation - Post prodn crew - in R)</t>
  </si>
  <si>
    <t xml:space="preserve">Workers Compensation: </t>
  </si>
  <si>
    <t>Casting Fees</t>
  </si>
  <si>
    <t>Audition Expenses/Call Backs</t>
  </si>
  <si>
    <t>Library FX &amp; Transfers</t>
  </si>
  <si>
    <t>Grip</t>
  </si>
  <si>
    <t>C.8</t>
  </si>
  <si>
    <t>C.9</t>
  </si>
  <si>
    <t>C.10</t>
  </si>
  <si>
    <t>CAST &amp; CASTING</t>
  </si>
  <si>
    <t>Casting Fees &amp; Expenses</t>
  </si>
  <si>
    <t>LOCATIONS</t>
  </si>
  <si>
    <t>Freight</t>
  </si>
  <si>
    <t>Accommodation</t>
  </si>
  <si>
    <t>K.4</t>
  </si>
  <si>
    <t>K.5</t>
  </si>
  <si>
    <t>K.6</t>
  </si>
  <si>
    <t>Assistant Editor</t>
  </si>
  <si>
    <t>Phone/Fax/Mobiles/Internet</t>
  </si>
  <si>
    <t>Airfares</t>
  </si>
  <si>
    <t xml:space="preserve">  Director</t>
  </si>
  <si>
    <t xml:space="preserve">   LIVESTOCK CREW</t>
  </si>
  <si>
    <t xml:space="preserve">   ACTION VEHICLES CREW</t>
  </si>
  <si>
    <t xml:space="preserve">    TUITION &amp; TECHNICAL ADVISERS</t>
  </si>
  <si>
    <t>H.7</t>
  </si>
  <si>
    <t>Tape to Tape Grade</t>
  </si>
  <si>
    <t>First Aid Supplies</t>
  </si>
  <si>
    <t>Edit &amp; Post-sync:</t>
  </si>
  <si>
    <t>Mix:</t>
  </si>
  <si>
    <t>Mix Stock:</t>
  </si>
  <si>
    <t>Video Split Equipment</t>
  </si>
  <si>
    <t xml:space="preserve">Weekly </t>
  </si>
  <si>
    <t xml:space="preserve">Daily </t>
  </si>
  <si>
    <t>Weekly</t>
  </si>
  <si>
    <t>(40 hrs)</t>
  </si>
  <si>
    <t>(8 hrs)</t>
  </si>
  <si>
    <t xml:space="preserve"> (50hrs)</t>
  </si>
  <si>
    <t>NAME/COMPANY</t>
  </si>
  <si>
    <t>Weekly Rate</t>
  </si>
  <si>
    <t>Hrly Rate</t>
  </si>
  <si>
    <t>C.11</t>
  </si>
  <si>
    <t>Hairdresser</t>
  </si>
  <si>
    <t>C.12</t>
  </si>
  <si>
    <t>SPECIAL DIGITAL EFFECTS/CGI</t>
  </si>
  <si>
    <t>T</t>
  </si>
  <si>
    <r>
      <t>TRAVEL &amp; TRANSPORT</t>
    </r>
    <r>
      <rPr>
        <b/>
        <sz val="9"/>
        <color indexed="52"/>
        <rFont val="Arial Narrow"/>
        <family val="2"/>
      </rPr>
      <t xml:space="preserve"> </t>
    </r>
  </si>
  <si>
    <t xml:space="preserve">INSURANCES </t>
  </si>
  <si>
    <t>TOTAL FOR ALL CREW:</t>
  </si>
  <si>
    <t>Workers Comp</t>
  </si>
  <si>
    <t>TOTAL FRINGES</t>
  </si>
  <si>
    <t>Holiday Pay</t>
  </si>
  <si>
    <t>CHARACTER</t>
  </si>
  <si>
    <t>PREPRODUCTION (incl.Rehearsals,W/D,M/U)</t>
  </si>
  <si>
    <t>Contract Rate Daily</t>
  </si>
  <si>
    <t xml:space="preserve">LIGHTING EQUIPMENT &amp; STORES </t>
  </si>
  <si>
    <t>Dubbing</t>
  </si>
  <si>
    <t>Miscellaneous</t>
  </si>
  <si>
    <t>Accommodation - Other</t>
  </si>
  <si>
    <t>Rate:</t>
  </si>
  <si>
    <t>Make-up Supplies/Kit hire</t>
  </si>
  <si>
    <t>Hair Supplies/Kit hire</t>
  </si>
  <si>
    <t>Prosthetic supplies</t>
  </si>
  <si>
    <t>Camera Truck</t>
  </si>
  <si>
    <t>Stunt Equipment</t>
  </si>
  <si>
    <t>POST-PRODUCTION COSTS:</t>
  </si>
  <si>
    <t>prepared by</t>
  </si>
  <si>
    <t>Stock:</t>
  </si>
  <si>
    <t xml:space="preserve">  (Post prodn crew - in R)</t>
  </si>
  <si>
    <t>Sound Mixer - PACKAGE</t>
    <phoneticPr fontId="0" type="noConversion"/>
  </si>
  <si>
    <t>Sp.Fx.Make-up supplies</t>
  </si>
  <si>
    <t>Visual Effects</t>
  </si>
  <si>
    <t>Animation &amp; Puppetry</t>
  </si>
  <si>
    <t>Unit Facilities</t>
  </si>
  <si>
    <t>Accommodation:</t>
  </si>
  <si>
    <t>CONTINGENCY</t>
  </si>
  <si>
    <t>p.wk</t>
  </si>
  <si>
    <t>for … hr days</t>
  </si>
  <si>
    <t>&amp; … day wks</t>
  </si>
  <si>
    <t>Super</t>
  </si>
  <si>
    <t>Payroll Tax</t>
  </si>
  <si>
    <t>ACCOMMODATION, LIVING &amp; CATERING</t>
  </si>
  <si>
    <t>TOTAL 'ABOVE THE LINE' COSTS</t>
  </si>
  <si>
    <t>Computer Hire/Software</t>
  </si>
  <si>
    <t>Towing, Freight &amp; Transport</t>
  </si>
  <si>
    <t>H.4</t>
  </si>
  <si>
    <t xml:space="preserve">    CASTING FEES &amp; EXPENSES</t>
  </si>
  <si>
    <t>Atmos &amp; Effects Pre-Mix</t>
  </si>
  <si>
    <t>Permits, Rentals, Fees</t>
  </si>
  <si>
    <t xml:space="preserve">  Allowances not included in C above ex K &amp; M</t>
  </si>
  <si>
    <t xml:space="preserve">  = </t>
  </si>
  <si>
    <t>Production Designer</t>
  </si>
  <si>
    <t>TOTAL INDIRECT COSTS</t>
  </si>
  <si>
    <t>T O T A L   A L L   C A T E G O R I E S</t>
  </si>
  <si>
    <t>Burn time/Bulb replacement</t>
  </si>
  <si>
    <t>Unit Truck/Equipment Hire</t>
  </si>
  <si>
    <t>Date:</t>
  </si>
  <si>
    <t>Printing, Postage &amp; Stationery</t>
  </si>
  <si>
    <t>Cleaning &amp; Rubbish Removal</t>
  </si>
  <si>
    <t>Visual Effects &amp; Animation</t>
  </si>
  <si>
    <t>Script Supervisor/Continuity</t>
  </si>
  <si>
    <t>Annual Leave/Holiday Pay is included in daily or weekly fee.  Remember when establishing minimums to do so inclusive of Annual Leave.</t>
  </si>
  <si>
    <t>Bank Fees</t>
  </si>
  <si>
    <t>OVERHEADS</t>
  </si>
  <si>
    <t>Preliminary Estimate for Fringes calculations:-</t>
  </si>
  <si>
    <t>Casual Hires</t>
  </si>
  <si>
    <t>Sound Equipment - Main Package</t>
  </si>
  <si>
    <t>COSTUMES</t>
  </si>
  <si>
    <t>Props Buyer</t>
  </si>
  <si>
    <t>Standby Props</t>
  </si>
  <si>
    <t xml:space="preserve">         Sub-total</t>
  </si>
  <si>
    <t>M.</t>
  </si>
  <si>
    <t>Visual Fx. Supervisor</t>
  </si>
  <si>
    <t>OCCUPATIONAL HEALTH &amp; SAFETY CREW</t>
  </si>
  <si>
    <t>CAST &amp; CASTING  -  SUB-TOTAL</t>
  </si>
  <si>
    <t xml:space="preserve">    HAIRDRESSING CREW</t>
  </si>
  <si>
    <t>E(b)1</t>
  </si>
  <si>
    <t>TOTAL PRODUCTION COSTS</t>
  </si>
  <si>
    <t>C.13</t>
  </si>
  <si>
    <t>J.</t>
  </si>
  <si>
    <t>I.</t>
  </si>
  <si>
    <t>F.1</t>
  </si>
  <si>
    <t>F.2</t>
  </si>
  <si>
    <t>STAGE RENTALS</t>
  </si>
  <si>
    <t>Stunts</t>
  </si>
  <si>
    <t>V</t>
  </si>
  <si>
    <t xml:space="preserve">  Pty.Ltd. Company Fees</t>
  </si>
  <si>
    <t>FRINGES &amp; WORKERS COMP - CREW/CAST</t>
  </si>
  <si>
    <t>H.6</t>
  </si>
  <si>
    <t>BELOW THE LINE' COSTS</t>
  </si>
  <si>
    <t>TOTAL 'BELOW THE LINE' COSTS</t>
  </si>
  <si>
    <t>LOADINGS BUDGET:</t>
  </si>
  <si>
    <t>Art Department Base/Location</t>
  </si>
  <si>
    <t>Expendables &amp; Maintenance</t>
  </si>
  <si>
    <t>G.2</t>
  </si>
  <si>
    <t>K.3</t>
  </si>
  <si>
    <t>Electricity</t>
  </si>
  <si>
    <t>Annual leave:</t>
  </si>
  <si>
    <t>TOTAL:</t>
  </si>
  <si>
    <t>DIRECTORS</t>
  </si>
  <si>
    <t>C.</t>
  </si>
  <si>
    <t>C.1</t>
  </si>
  <si>
    <t>Production Manager</t>
  </si>
  <si>
    <t>Production Co-ordinator</t>
  </si>
  <si>
    <t>Overtime Contingency</t>
  </si>
  <si>
    <t>D</t>
  </si>
  <si>
    <t>Hold-over Days</t>
  </si>
  <si>
    <t>Safety Officer</t>
  </si>
  <si>
    <t>Stunt Loadings</t>
  </si>
  <si>
    <t>E(b)</t>
  </si>
  <si>
    <t>X.2</t>
  </si>
  <si>
    <t>LEGAL &amp; BUSINESS</t>
  </si>
  <si>
    <t>Sp. Fx. Expendables/Materials</t>
  </si>
  <si>
    <t>Weapons</t>
  </si>
  <si>
    <t>SETS &amp; PROPERTIES</t>
  </si>
  <si>
    <t>H.1</t>
  </si>
  <si>
    <t>Either include post production office expenses here, or</t>
  </si>
  <si>
    <t>Composite Rate</t>
  </si>
  <si>
    <t>Costume Buyer/Standby</t>
  </si>
  <si>
    <t>Screen Tests</t>
  </si>
  <si>
    <t>S</t>
  </si>
  <si>
    <t>Marine/Aerial Co-ordinator</t>
  </si>
  <si>
    <t>Tutor/Chaperone</t>
  </si>
  <si>
    <t>Start:</t>
  </si>
  <si>
    <t>Finish:</t>
  </si>
  <si>
    <t>Costume Crew</t>
  </si>
  <si>
    <t>Air conditioning/fans/heating</t>
  </si>
  <si>
    <t>Payroll Tax:</t>
  </si>
  <si>
    <t>Tuition &amp; Technical Advisers</t>
  </si>
  <si>
    <t>"ABOVE THE LINE" COSTS</t>
  </si>
  <si>
    <t xml:space="preserve">  Producer</t>
  </si>
  <si>
    <t>Sound Assistant Editor</t>
  </si>
  <si>
    <t>No. per day</t>
  </si>
  <si>
    <t>Production Company</t>
  </si>
  <si>
    <t xml:space="preserve">    OVERTIME &amp; LOADINGS</t>
  </si>
  <si>
    <t xml:space="preserve">  Extras</t>
  </si>
  <si>
    <t xml:space="preserve">  Crew</t>
  </si>
  <si>
    <t>Dept Set-up</t>
  </si>
  <si>
    <t>Dept. Set-up</t>
  </si>
  <si>
    <t>Portable Toilets &amp; Pump-outs</t>
  </si>
  <si>
    <t>(10 hrs)</t>
  </si>
  <si>
    <t>Personal Margin</t>
  </si>
  <si>
    <t>Basic Negotiated Fee</t>
  </si>
  <si>
    <t>Code</t>
  </si>
  <si>
    <t>Description</t>
  </si>
  <si>
    <t>SOUND - POST PRODUCTION</t>
  </si>
  <si>
    <t>EQUIPMENT &amp; STORES</t>
  </si>
  <si>
    <t xml:space="preserve">  Editing:</t>
  </si>
  <si>
    <t>PRELIMINARY BUDGET:</t>
  </si>
  <si>
    <t>REVISED BUDGET:</t>
  </si>
  <si>
    <t>FINAL BUDGET:</t>
  </si>
  <si>
    <t>Address:</t>
  </si>
  <si>
    <t>Special Effects &amp; Armoury</t>
  </si>
  <si>
    <t>Shoot incl. travel days</t>
  </si>
  <si>
    <t>PRODUCTION TYPE:</t>
  </si>
  <si>
    <t xml:space="preserve">  GRIPS EQUIPMENT &amp; STORES</t>
  </si>
  <si>
    <t xml:space="preserve">     PRODUCTION MANAGEMENT</t>
  </si>
  <si>
    <t>Occupational Health &amp; Safety Crew</t>
  </si>
  <si>
    <t xml:space="preserve">  Cast/Stunts </t>
  </si>
  <si>
    <t xml:space="preserve">  Extras </t>
  </si>
  <si>
    <t xml:space="preserve">  Cast/Stunts</t>
  </si>
  <si>
    <t>PRODUCTION COSTS:</t>
  </si>
  <si>
    <t>TOTAL   ALL   CATEGORIES</t>
  </si>
  <si>
    <t xml:space="preserve"> =</t>
  </si>
  <si>
    <t>"BELOW THE LINE" COSTS</t>
  </si>
  <si>
    <t>Camera/Access. Additional Hires</t>
  </si>
  <si>
    <t>C.14</t>
  </si>
  <si>
    <t>C.15</t>
  </si>
  <si>
    <t>Other</t>
  </si>
  <si>
    <t>C.16</t>
  </si>
  <si>
    <t>Sundry Expenses</t>
  </si>
  <si>
    <t xml:space="preserve">   -  Shooting</t>
  </si>
  <si>
    <t>Loadings - Night Shoots</t>
  </si>
  <si>
    <t>Security</t>
  </si>
  <si>
    <t>Gratuities</t>
  </si>
  <si>
    <t>SETS &amp; PROPS - SUB-TOTAL</t>
  </si>
  <si>
    <t xml:space="preserve"> PRODUCTION UNIT FEES &amp; SALARIES.</t>
  </si>
  <si>
    <t>Sound Expendables</t>
  </si>
  <si>
    <t>EQUIP. &amp; STORES SUB-TOTAL</t>
  </si>
  <si>
    <t>L.</t>
  </si>
  <si>
    <t>Office Rent - Post-Prodn.</t>
  </si>
  <si>
    <t>H.2</t>
  </si>
  <si>
    <t>H.3</t>
  </si>
  <si>
    <t>Materials</t>
  </si>
  <si>
    <t>Wigs</t>
  </si>
  <si>
    <t>H.</t>
  </si>
  <si>
    <t>Stunt Performers, Riders &amp; Other:</t>
  </si>
  <si>
    <t>enter number of days</t>
  </si>
  <si>
    <t>Colour Correction</t>
  </si>
  <si>
    <t>Sound Editing &amp; Mix (refer main budget)</t>
  </si>
  <si>
    <t>T   O   T   A   L      B   U   D   G   E   T  :</t>
  </si>
  <si>
    <t>Fees &amp; Expenses</t>
  </si>
  <si>
    <t>Principals</t>
  </si>
  <si>
    <t>TOTAL  "ABOVE  THE  LINE"  COSTS</t>
  </si>
  <si>
    <t>UNIT FEES &amp; SALARIES</t>
  </si>
  <si>
    <t>Camera Crew</t>
  </si>
  <si>
    <t>Sound Crew</t>
  </si>
  <si>
    <t>Lighting Crew</t>
  </si>
  <si>
    <t>5dayx10hr shoot= 50 hrs (55 ordinary hrs)</t>
  </si>
  <si>
    <t>2.   CREW OVERTIME AND LOADINGS SCHEDULE - TO BUDGET CATEGORY C24</t>
  </si>
  <si>
    <t>Safety Equipment</t>
  </si>
  <si>
    <t>C.7</t>
  </si>
  <si>
    <t>Traffic &amp; Parking Control</t>
  </si>
  <si>
    <t>Art Dept. Runner</t>
  </si>
  <si>
    <t>PRE-PRODN.</t>
  </si>
  <si>
    <t>SHOOT</t>
  </si>
  <si>
    <t>POST-PRODN.</t>
  </si>
  <si>
    <t>Sub-total</t>
  </si>
  <si>
    <t>T O T A L</t>
  </si>
  <si>
    <t>Wks</t>
  </si>
  <si>
    <t>Amount</t>
  </si>
  <si>
    <t>A.1</t>
  </si>
  <si>
    <t>STORY &amp; SCRIPT</t>
  </si>
  <si>
    <t xml:space="preserve">          Sub-total</t>
  </si>
  <si>
    <t>A.2</t>
  </si>
  <si>
    <t>DEVELOPMENT</t>
  </si>
  <si>
    <t>B.1</t>
  </si>
  <si>
    <t>PRODUCERS</t>
  </si>
  <si>
    <t>Fees</t>
  </si>
  <si>
    <t>C.17</t>
  </si>
  <si>
    <t>Production Management</t>
  </si>
  <si>
    <t>Camera</t>
  </si>
  <si>
    <t>Sound</t>
  </si>
  <si>
    <t>Lighting</t>
  </si>
  <si>
    <t>Grips</t>
  </si>
  <si>
    <t>Art Department Crew</t>
  </si>
  <si>
    <t>sum M to O</t>
  </si>
  <si>
    <t>C.5</t>
  </si>
  <si>
    <t xml:space="preserve">    SOUND  CREW</t>
  </si>
  <si>
    <t>Preprodn.incl Rehearsals,W/D,M/U</t>
  </si>
  <si>
    <t xml:space="preserve">Double Time - Estimated Hrs </t>
  </si>
  <si>
    <t>Total Cost:</t>
  </si>
  <si>
    <t xml:space="preserve"> Triple Time - Estimated Hrs</t>
  </si>
  <si>
    <t>Costume Designer</t>
  </si>
  <si>
    <t>Per Diems:</t>
  </si>
  <si>
    <t>Rate</t>
  </si>
  <si>
    <t>O.</t>
  </si>
  <si>
    <t>P.</t>
  </si>
  <si>
    <t>OFFICE EXPENSES</t>
  </si>
  <si>
    <t>Camp Set-Up, Facilities, Security, First Aid</t>
  </si>
  <si>
    <t>Tents/Caravans/Demountables</t>
  </si>
  <si>
    <t>Catering:</t>
  </si>
  <si>
    <t xml:space="preserve">    VISUAL EFFECTS &amp; ANIMATION</t>
  </si>
  <si>
    <t>Traffic Control</t>
  </si>
  <si>
    <t>C.24</t>
  </si>
  <si>
    <t>Livestock Crew</t>
  </si>
  <si>
    <t>Construction Crew</t>
  </si>
  <si>
    <t>Special Effects &amp; Armoury Crew</t>
  </si>
  <si>
    <t>POST-PRODN. RENTALS &amp; OFFICE EXPENSES</t>
  </si>
  <si>
    <t>POST-PRODN. TRAVEL &amp; ACCOMMODATION</t>
  </si>
  <si>
    <t>POST-PRODUCTION SOUND</t>
  </si>
  <si>
    <t>X.1</t>
  </si>
  <si>
    <t>Archiving to DLT tapes</t>
  </si>
  <si>
    <t>$Australian</t>
  </si>
  <si>
    <t>POST-PRODUCTION CREW</t>
  </si>
  <si>
    <t>Statutory Holidays:</t>
  </si>
  <si>
    <t xml:space="preserve">    PRODUCTION ACCOUNTANCY</t>
  </si>
  <si>
    <t>Production Accountant</t>
  </si>
  <si>
    <t>C.3</t>
  </si>
  <si>
    <t>1st Assistant Director</t>
  </si>
  <si>
    <t xml:space="preserve"> Australian State(s)/Territory ..........</t>
  </si>
  <si>
    <t>Hand Props</t>
  </si>
  <si>
    <t>Furniture - Hire/Purchase</t>
  </si>
  <si>
    <t>Tool Hire/Allowances</t>
  </si>
  <si>
    <t>of Below Line costs</t>
  </si>
  <si>
    <t>MUSIC</t>
  </si>
  <si>
    <t>Accessories incl. hats, shoes, jewellery</t>
  </si>
  <si>
    <t xml:space="preserve">   SPECIAL EFFECTS &amp; ARMOURY CREW</t>
  </si>
  <si>
    <t>3rd Assistant Director</t>
  </si>
  <si>
    <t>C.4</t>
  </si>
  <si>
    <t xml:space="preserve">    CAMERA  CREW</t>
  </si>
  <si>
    <t xml:space="preserve">    LIGHTING CREW</t>
  </si>
  <si>
    <t>Gaffer</t>
  </si>
  <si>
    <t>Best Boy</t>
  </si>
  <si>
    <t>Graphics</t>
  </si>
  <si>
    <t>Final Mix</t>
  </si>
  <si>
    <t>Dolby Licence</t>
  </si>
  <si>
    <t>Entertaining/Wrap Party</t>
  </si>
  <si>
    <t>Overtime</t>
  </si>
  <si>
    <t>C.2</t>
  </si>
  <si>
    <t>Post prodn. Crew estimate: =</t>
  </si>
  <si>
    <t>Hero/Lead Animals</t>
  </si>
  <si>
    <t>H.5</t>
  </si>
  <si>
    <t>Rehearsal Rooms &amp; Set-up</t>
  </si>
  <si>
    <t>Location Surveys - Accommodation</t>
  </si>
  <si>
    <t xml:space="preserve">Security Contract </t>
  </si>
  <si>
    <t>G.1</t>
  </si>
  <si>
    <t>Hairdressing Crew</t>
  </si>
  <si>
    <t>p.tape</t>
  </si>
  <si>
    <t>M&amp;E / DM&amp;E Mix</t>
  </si>
  <si>
    <t>Total for Action Vehicles - Hire</t>
  </si>
  <si>
    <t>On-line Master 16:9</t>
  </si>
  <si>
    <t>Master Stock</t>
  </si>
  <si>
    <t>Transfer to Graded Master</t>
  </si>
  <si>
    <t>Safety Master including stock</t>
  </si>
  <si>
    <t>TOTAL POST-PRODUCTION COSTS</t>
  </si>
  <si>
    <t xml:space="preserve">        PRODUCTION COSTS</t>
  </si>
  <si>
    <t>J</t>
  </si>
  <si>
    <t>I</t>
  </si>
  <si>
    <t>RENTALS &amp; STORAGE</t>
  </si>
  <si>
    <t>Boat Hire</t>
  </si>
  <si>
    <t>PREPRODUCTION:</t>
  </si>
  <si>
    <t>SHOOT:</t>
  </si>
  <si>
    <t>Graphic Artist</t>
  </si>
  <si>
    <t>Truck &amp; Equipment</t>
  </si>
  <si>
    <t>C.6</t>
  </si>
  <si>
    <t xml:space="preserve">  Per diems not included in C above ex N</t>
  </si>
  <si>
    <t>Holiday Pay:</t>
  </si>
  <si>
    <t>Standby Props Truck &amp; Equipment</t>
  </si>
  <si>
    <t xml:space="preserve">    Extras</t>
  </si>
  <si>
    <t>Office Refreshments</t>
  </si>
  <si>
    <t>Make-up Crew</t>
  </si>
  <si>
    <t>Asst.Directors &amp; Script Supervision</t>
  </si>
  <si>
    <t>Production Accountancy</t>
  </si>
  <si>
    <t>Location Scout/Manager</t>
  </si>
  <si>
    <t>Unit Manager</t>
  </si>
  <si>
    <t>Electricians - Casual</t>
  </si>
  <si>
    <t>Reference &amp; Research</t>
  </si>
  <si>
    <t>DELIVERY REQUIREMENTS</t>
  </si>
  <si>
    <t>State</t>
  </si>
  <si>
    <t>OVERTIME</t>
  </si>
  <si>
    <t>Shooting Crew overtime allowed</t>
  </si>
  <si>
    <t>other crew</t>
  </si>
  <si>
    <t>(after 10 hrs)</t>
  </si>
  <si>
    <t>(after 12 hrs)</t>
  </si>
  <si>
    <t>for hrly rate</t>
  </si>
  <si>
    <t>of</t>
  </si>
  <si>
    <t xml:space="preserve">  Producer/Director (if taxed)</t>
  </si>
  <si>
    <t>Permits</t>
  </si>
  <si>
    <t>Audit</t>
  </si>
  <si>
    <t>Cleaning and Rubbish Removal</t>
  </si>
  <si>
    <t>Audio Layback Digital Master</t>
  </si>
  <si>
    <t>Dolby 5.1 encoding</t>
  </si>
  <si>
    <t>Technical check</t>
  </si>
  <si>
    <t>UNIT FEES &amp; SALARIES. SUB-TOTAL</t>
  </si>
  <si>
    <t>Weapons Expendables</t>
  </si>
  <si>
    <t>Vet/Transport/Feeding</t>
  </si>
  <si>
    <t>per contract</t>
  </si>
  <si>
    <t>NOTES:</t>
  </si>
  <si>
    <t>on L+M</t>
  </si>
  <si>
    <t>Master 16:9</t>
  </si>
  <si>
    <t>p.HDD</t>
    <phoneticPr fontId="0" type="noConversion"/>
  </si>
  <si>
    <t>p.trip</t>
    <phoneticPr fontId="0" type="noConversion"/>
  </si>
  <si>
    <t>Camera Main Camera Package</t>
    <phoneticPr fontId="0" type="noConversion"/>
  </si>
  <si>
    <t>Generator/Fuel</t>
    <phoneticPr fontId="0" type="noConversion"/>
  </si>
  <si>
    <t>Generator/Fuel</t>
    <phoneticPr fontId="0" type="noConversion"/>
  </si>
  <si>
    <t>Hrs/tapes</t>
  </si>
  <si>
    <t>NO. OF WEEKS/DAYS SHOOT -</t>
  </si>
  <si>
    <t>Digital Effects</t>
  </si>
  <si>
    <t>Extras Casting Co-ordinator</t>
  </si>
  <si>
    <t>C.18</t>
  </si>
  <si>
    <t>Orange areas you can negotiate and change</t>
  </si>
  <si>
    <t>Blue areas to be updated according to FFA rate increases</t>
  </si>
  <si>
    <t>Contract Rate Wkly</t>
  </si>
  <si>
    <t>SUB-TOTAL</t>
  </si>
  <si>
    <t>Superannuation</t>
  </si>
  <si>
    <t>SAFETY EQUIPMENT &amp; STORES</t>
  </si>
  <si>
    <t>Parking &amp; Tolls</t>
  </si>
  <si>
    <t>Per Diems</t>
  </si>
  <si>
    <t>Weeks:</t>
  </si>
  <si>
    <t>Overtime Estimates Enter:</t>
  </si>
  <si>
    <t>3.          CAST FEES AND FRINGES SCHEDULE - TO BUDGET CATEGORIES D (Fringes) E(b) (Cast)</t>
  </si>
  <si>
    <t>enter number of hours</t>
  </si>
  <si>
    <t>p.hr</t>
  </si>
  <si>
    <t>Action Vehicles Crew</t>
  </si>
  <si>
    <t>B.2</t>
  </si>
  <si>
    <t>Electricity, Telephone, Air-conditioning</t>
  </si>
  <si>
    <t>Salon Costs</t>
  </si>
  <si>
    <t>MAKE-UP &amp; HAIRDRESSING</t>
  </si>
  <si>
    <t>Airconditioning</t>
  </si>
  <si>
    <t>Rubbish Removal &amp; Cleaning</t>
  </si>
  <si>
    <t>On wages, allowances &amp; holiday pay</t>
  </si>
  <si>
    <t>Armourer</t>
  </si>
  <si>
    <t>E(b)2</t>
  </si>
  <si>
    <t>D. O. P.</t>
  </si>
  <si>
    <t>On wages, allowances, super &amp; holiday pay</t>
  </si>
  <si>
    <t>Recordist</t>
  </si>
  <si>
    <t>Boom Operator</t>
  </si>
  <si>
    <t>NB: Column G subtotal excludes boxed area</t>
  </si>
  <si>
    <t>Sound Stock, Backup Media</t>
  </si>
  <si>
    <t>Video/Sound Stock:</t>
  </si>
  <si>
    <t>TV Stereo Mix Down</t>
  </si>
  <si>
    <t>Sound Designer/Editor</t>
  </si>
  <si>
    <t>Digital Audio Edit Room</t>
  </si>
  <si>
    <t>Overtime</t>
    <phoneticPr fontId="0" type="noConversion"/>
  </si>
  <si>
    <t>Hours</t>
    <phoneticPr fontId="0" type="noConversion"/>
  </si>
  <si>
    <t>Cast</t>
    <phoneticPr fontId="0" type="noConversion"/>
  </si>
  <si>
    <t>2 Hours per day</t>
    <phoneticPr fontId="0" type="noConversion"/>
  </si>
  <si>
    <t>CONTINGENCY:</t>
    <phoneticPr fontId="0" type="noConversion"/>
  </si>
  <si>
    <t>Titles and Effects</t>
  </si>
  <si>
    <t>Titles Design &amp; Artwork</t>
  </si>
  <si>
    <t xml:space="preserve">Expendables </t>
  </si>
  <si>
    <t>K.2</t>
  </si>
  <si>
    <t xml:space="preserve">    MAKE-UP CREW</t>
  </si>
  <si>
    <t>Action Props &amp; Vehicles</t>
  </si>
  <si>
    <t>N.</t>
  </si>
  <si>
    <t xml:space="preserve">    Casual Crew</t>
  </si>
  <si>
    <t xml:space="preserve">    Cast &amp; Stunts</t>
  </si>
  <si>
    <t>Printing &amp; Stationery</t>
  </si>
  <si>
    <t>Logos, Design, Artwork</t>
  </si>
  <si>
    <t>BUDGET SUMMARY</t>
  </si>
  <si>
    <t>as at:</t>
  </si>
  <si>
    <t>K.1</t>
  </si>
  <si>
    <t>Postage</t>
  </si>
  <si>
    <t>Office Supplies</t>
  </si>
  <si>
    <t>NB: There are two hourly rate columns (shoot crew &amp; other crew). This enables you to separate out crew you don't need to pay overtime and loadings.</t>
  </si>
  <si>
    <t>Printmaster (6-trk &amp; 2-trk)</t>
  </si>
  <si>
    <t>Tel:</t>
  </si>
  <si>
    <t>(no loadings/o'time)</t>
  </si>
  <si>
    <t>Overtime Total</t>
  </si>
  <si>
    <t>GRAND TOTAL</t>
  </si>
  <si>
    <t>Livestock</t>
  </si>
  <si>
    <t>L</t>
  </si>
  <si>
    <t>M</t>
  </si>
  <si>
    <t>TRAVEL &amp; TRANSPORT</t>
  </si>
  <si>
    <t>N</t>
  </si>
  <si>
    <t>O</t>
  </si>
  <si>
    <t>P</t>
  </si>
  <si>
    <t>R</t>
  </si>
  <si>
    <t>Grips Crew</t>
  </si>
  <si>
    <t>Overtime &amp; Loadings</t>
  </si>
  <si>
    <t xml:space="preserve">   Total Unit Fees &amp; Salaries:</t>
  </si>
  <si>
    <t>Extras</t>
  </si>
  <si>
    <t xml:space="preserve"> </t>
  </si>
  <si>
    <t xml:space="preserve">  Post-Prodn Office:</t>
  </si>
  <si>
    <t>Vehicle Hire</t>
  </si>
  <si>
    <t>Taxis &amp; Couriers</t>
  </si>
  <si>
    <t>In addition to overtime, there are provisions at the bottom for calculating night loadings, public holidays and Saturdays (if a 6th day)</t>
  </si>
  <si>
    <t xml:space="preserve">    COSTUME CREW</t>
  </si>
  <si>
    <t>INDIRECT   COSTS</t>
  </si>
  <si>
    <t>Y</t>
  </si>
  <si>
    <t>Z</t>
  </si>
  <si>
    <t xml:space="preserve">CONTINGENCY   </t>
  </si>
  <si>
    <t>Vehicle Allowance</t>
    <phoneticPr fontId="0" type="noConversion"/>
  </si>
  <si>
    <t xml:space="preserve">SPECIAL DIGITAL EFFECTS </t>
    <phoneticPr fontId="0" type="noConversion"/>
  </si>
  <si>
    <t>VFX - Per Quote</t>
    <phoneticPr fontId="0" type="noConversion"/>
  </si>
  <si>
    <t>UNIT FACILITIES &amp; STORES</t>
  </si>
  <si>
    <t>Unit Expenses</t>
  </si>
  <si>
    <t>Tents, Marquees, Tarps &amp; Shade</t>
  </si>
  <si>
    <t>E(b)3</t>
    <phoneticPr fontId="0" type="noConversion"/>
  </si>
  <si>
    <t>K.</t>
  </si>
  <si>
    <t>Music Cue Sheet</t>
  </si>
  <si>
    <t xml:space="preserve">  Holiday Pay </t>
    <phoneticPr fontId="0" type="noConversion"/>
  </si>
  <si>
    <t>Petrol, Oil, Diesel</t>
  </si>
  <si>
    <t>Scenic Artist/Painter</t>
    <phoneticPr fontId="0" type="noConversion"/>
  </si>
  <si>
    <t>Sp. Fx. Co-ordinator</t>
    <phoneticPr fontId="0" type="noConversion"/>
  </si>
  <si>
    <t>Artists</t>
    <phoneticPr fontId="0" type="noConversion"/>
  </si>
  <si>
    <t>Other</t>
    <phoneticPr fontId="0" type="noConversion"/>
  </si>
  <si>
    <t>Tuition</t>
    <phoneticPr fontId="0" type="noConversion"/>
  </si>
  <si>
    <t xml:space="preserve">               - Public Holidays</t>
    <phoneticPr fontId="0" type="noConversion"/>
  </si>
  <si>
    <t xml:space="preserve">               - Saturday/6th Day penalties</t>
    <phoneticPr fontId="0" type="noConversion"/>
  </si>
  <si>
    <r>
      <t>Superannuation:</t>
    </r>
    <r>
      <rPr>
        <sz val="10"/>
        <rFont val="Arial Narrow"/>
        <family val="2"/>
      </rPr>
      <t xml:space="preserve"> (over $450 pmth only)</t>
    </r>
    <phoneticPr fontId="0" type="noConversion"/>
  </si>
  <si>
    <t xml:space="preserve">  Extras estimate</t>
    <phoneticPr fontId="0" type="noConversion"/>
  </si>
  <si>
    <t xml:space="preserve">Child Employment Licence </t>
    <phoneticPr fontId="0" type="noConversion"/>
  </si>
  <si>
    <r>
      <t xml:space="preserve">    CAST (refer Crossplot and </t>
    </r>
    <r>
      <rPr>
        <b/>
        <sz val="9"/>
        <color indexed="17"/>
        <rFont val="Arial Narrow"/>
        <family val="2"/>
      </rPr>
      <t>Worksheet 3)</t>
    </r>
    <phoneticPr fontId="0" type="noConversion"/>
  </si>
  <si>
    <t xml:space="preserve">    LOCATIONS</t>
    <phoneticPr fontId="0" type="noConversion"/>
  </si>
  <si>
    <t>Council Fees</t>
    <phoneticPr fontId="0" type="noConversion"/>
  </si>
  <si>
    <t xml:space="preserve">STAGE RENTALS  </t>
    <phoneticPr fontId="0" type="noConversion"/>
  </si>
  <si>
    <t>Fees</t>
    <phoneticPr fontId="0" type="noConversion"/>
  </si>
  <si>
    <r>
      <t xml:space="preserve">    ACTION PROPS &amp; VEHICLES </t>
    </r>
    <r>
      <rPr>
        <b/>
        <sz val="9"/>
        <color indexed="53"/>
        <rFont val="Arial Narrow"/>
        <family val="2"/>
      </rPr>
      <t xml:space="preserve"> </t>
    </r>
    <phoneticPr fontId="0" type="noConversion"/>
  </si>
  <si>
    <t xml:space="preserve">    SPECIAL EFFECTS &amp; ARMOURY </t>
    <phoneticPr fontId="0" type="noConversion"/>
  </si>
  <si>
    <t>C</t>
  </si>
  <si>
    <t>ESTIMATED RUNNING TIME:</t>
    <phoneticPr fontId="0" type="noConversion"/>
  </si>
  <si>
    <t>Shoot/Finish Gauge:</t>
    <phoneticPr fontId="0" type="noConversion"/>
  </si>
  <si>
    <t>HD</t>
    <phoneticPr fontId="0" type="noConversion"/>
  </si>
  <si>
    <t>Shooting Ratio:</t>
    <phoneticPr fontId="0" type="noConversion"/>
  </si>
  <si>
    <t>ADR Studio &amp; Engineer</t>
  </si>
  <si>
    <t>Foley Studio &amp; Engineer</t>
  </si>
  <si>
    <t>DIGITAL VIDEO PRODUCTION</t>
  </si>
  <si>
    <t>Extras - E(b)4</t>
    <phoneticPr fontId="0" type="noConversion"/>
  </si>
  <si>
    <t>Make-up/Hair/Costume Van</t>
    <phoneticPr fontId="0" type="noConversion"/>
  </si>
  <si>
    <t>Generator Hire</t>
    <phoneticPr fontId="0" type="noConversion"/>
  </si>
  <si>
    <t>Fuel</t>
    <phoneticPr fontId="0" type="noConversion"/>
  </si>
  <si>
    <t>Radios</t>
    <phoneticPr fontId="0" type="noConversion"/>
  </si>
  <si>
    <t>Other</t>
    <phoneticPr fontId="0" type="noConversion"/>
  </si>
  <si>
    <t>Other</t>
    <phoneticPr fontId="0" type="noConversion"/>
  </si>
  <si>
    <t xml:space="preserve">Office Rent </t>
    <phoneticPr fontId="0" type="noConversion"/>
  </si>
  <si>
    <t>LOCATION SURVEYS</t>
    <phoneticPr fontId="0" type="noConversion"/>
  </si>
  <si>
    <t>Airfares</t>
    <phoneticPr fontId="0" type="noConversion"/>
  </si>
  <si>
    <t>Vehicles</t>
    <phoneticPr fontId="0" type="noConversion"/>
  </si>
  <si>
    <t>Fuel</t>
    <phoneticPr fontId="0" type="noConversion"/>
  </si>
  <si>
    <t>PRODUCTION</t>
    <phoneticPr fontId="0" type="noConversion"/>
  </si>
  <si>
    <t xml:space="preserve">    VISUAL EFFECTS - Shoot Only </t>
    <phoneticPr fontId="0" type="noConversion"/>
  </si>
  <si>
    <t xml:space="preserve">    ANIMATION &amp; PUPPETRY- Shoot Only </t>
    <phoneticPr fontId="0" type="noConversion"/>
  </si>
  <si>
    <t>NA</t>
    <phoneticPr fontId="0" type="noConversion"/>
  </si>
  <si>
    <t>Camera Digital Stock</t>
    <phoneticPr fontId="0" type="noConversion"/>
  </si>
  <si>
    <t>p.card</t>
    <phoneticPr fontId="0" type="noConversion"/>
  </si>
  <si>
    <t>Sound Digital Stock</t>
    <phoneticPr fontId="0" type="noConversion"/>
  </si>
  <si>
    <t>Rushes transfer and back up</t>
    <phoneticPr fontId="0" type="noConversion"/>
  </si>
  <si>
    <t>Hard Drives</t>
    <phoneticPr fontId="0" type="noConversion"/>
  </si>
  <si>
    <t>Days:</t>
  </si>
  <si>
    <t>Workers Compensation</t>
  </si>
  <si>
    <t>FRINGES &amp; INSURANCE - RATES APPLIED:</t>
  </si>
  <si>
    <t>NB. Travel time may also apply</t>
  </si>
  <si>
    <t xml:space="preserve">Travel Days: </t>
    <phoneticPr fontId="0" type="noConversion"/>
  </si>
  <si>
    <t>No. of KEY CAST:</t>
    <phoneticPr fontId="0" type="noConversion"/>
  </si>
  <si>
    <t>No. of LOCATIONS:</t>
    <phoneticPr fontId="0" type="noConversion"/>
  </si>
  <si>
    <t>Superannuation - Crew</t>
    <phoneticPr fontId="0" type="noConversion"/>
  </si>
  <si>
    <t>Vehicle Hire</t>
    <phoneticPr fontId="0" type="noConversion"/>
  </si>
  <si>
    <t>Parking &amp; Tolls</t>
    <phoneticPr fontId="0" type="noConversion"/>
  </si>
  <si>
    <t>Freight Equipment</t>
    <phoneticPr fontId="0" type="noConversion"/>
  </si>
  <si>
    <t>Freight Other</t>
    <phoneticPr fontId="0" type="noConversion"/>
  </si>
  <si>
    <t xml:space="preserve">ACCOMMODATION, LIVING, CATERING </t>
    <phoneticPr fontId="0" type="noConversion"/>
  </si>
  <si>
    <t xml:space="preserve">Multi Risk </t>
    <phoneticPr fontId="0" type="noConversion"/>
  </si>
  <si>
    <t>Couriers</t>
    <phoneticPr fontId="0" type="noConversion"/>
  </si>
  <si>
    <t xml:space="preserve">Editing Room </t>
    <phoneticPr fontId="0" type="noConversion"/>
  </si>
  <si>
    <t xml:space="preserve">Editing Supplies - Digital </t>
    <phoneticPr fontId="0" type="noConversion"/>
  </si>
  <si>
    <t>Superannuation - Cast</t>
    <phoneticPr fontId="0" type="noConversion"/>
  </si>
  <si>
    <t>Holiday Pay</t>
    <phoneticPr fontId="0" type="noConversion"/>
  </si>
  <si>
    <t>Payroll Tax</t>
    <phoneticPr fontId="0" type="noConversion"/>
  </si>
  <si>
    <t>State</t>
    <phoneticPr fontId="0" type="noConversion"/>
  </si>
  <si>
    <t>E(b)3</t>
    <phoneticPr fontId="0" type="noConversion"/>
  </si>
  <si>
    <t xml:space="preserve">COSTUMES </t>
    <phoneticPr fontId="0" type="noConversion"/>
  </si>
  <si>
    <t xml:space="preserve"> (Cast, Stunts &amp; Extras - included in fee)</t>
    <phoneticPr fontId="0" type="noConversion"/>
  </si>
  <si>
    <t>FREIGHT</t>
    <phoneticPr fontId="0" type="noConversion"/>
  </si>
  <si>
    <t>AFFA Pay Rates</t>
  </si>
  <si>
    <t xml:space="preserve">Site Electricity </t>
    <phoneticPr fontId="0" type="noConversion"/>
  </si>
  <si>
    <t>Radio Mics. &amp; Misc</t>
    <phoneticPr fontId="0" type="noConversion"/>
  </si>
  <si>
    <t>Dub for sound including stock</t>
  </si>
  <si>
    <t>Construction</t>
  </si>
  <si>
    <t>Props &amp; Set Dressing</t>
  </si>
  <si>
    <t>Tool Allowances</t>
  </si>
  <si>
    <t>Loss/Damages/Repairs</t>
  </si>
  <si>
    <t>VIDEO PRODUCTION COSTS</t>
  </si>
  <si>
    <t>TOTAL  "BELOW  THE  LINE"  COSTS</t>
  </si>
  <si>
    <t>Story Rights - If applicable</t>
    <phoneticPr fontId="0" type="noConversion"/>
  </si>
  <si>
    <t>Safety Report</t>
    <phoneticPr fontId="0" type="noConversion"/>
  </si>
  <si>
    <t>BUDGET PREPARED BY:</t>
    <phoneticPr fontId="0" type="noConversion"/>
  </si>
  <si>
    <t xml:space="preserve">Development Funds </t>
    <phoneticPr fontId="0" type="noConversion"/>
  </si>
  <si>
    <t xml:space="preserve">  Superannuation </t>
    <phoneticPr fontId="0" type="noConversion"/>
  </si>
  <si>
    <t xml:space="preserve">  Holiday Pay</t>
    <phoneticPr fontId="0" type="noConversion"/>
  </si>
  <si>
    <t xml:space="preserve">  Superannuation</t>
    <phoneticPr fontId="0" type="noConversion"/>
  </si>
  <si>
    <t>Runner</t>
    <phoneticPr fontId="0" type="noConversion"/>
  </si>
  <si>
    <t>Software Rental Fees</t>
    <phoneticPr fontId="0" type="noConversion"/>
  </si>
  <si>
    <t>Assistant</t>
    <phoneticPr fontId="0" type="noConversion"/>
  </si>
  <si>
    <t>Action Vehicle Co-ordinator/Driver</t>
    <phoneticPr fontId="0" type="noConversion"/>
  </si>
  <si>
    <t>Other</t>
    <phoneticPr fontId="0" type="noConversion"/>
  </si>
  <si>
    <t>Wrangler</t>
    <phoneticPr fontId="0" type="noConversion"/>
  </si>
  <si>
    <t>Carpenter</t>
    <phoneticPr fontId="0" type="noConversion"/>
  </si>
  <si>
    <t>MPPCA Rates For Crew</t>
    <phoneticPr fontId="0" type="noConversion"/>
  </si>
  <si>
    <t>Production Co-ordinator</t>
    <phoneticPr fontId="0" type="noConversion"/>
  </si>
  <si>
    <t>First AC - Focus Puller</t>
    <phoneticPr fontId="0" type="noConversion"/>
  </si>
  <si>
    <t>Second AC - Clapper Loader</t>
    <phoneticPr fontId="0" type="noConversion"/>
  </si>
  <si>
    <t>Camera Assistant</t>
    <phoneticPr fontId="0" type="noConversion"/>
  </si>
  <si>
    <t>Key Grip</t>
    <phoneticPr fontId="0" type="noConversion"/>
  </si>
  <si>
    <t>Make-up &amp; Hair Artist</t>
    <phoneticPr fontId="0" type="noConversion"/>
  </si>
  <si>
    <r>
      <t xml:space="preserve">   STUNTS (refer Crossplot and </t>
    </r>
    <r>
      <rPr>
        <b/>
        <sz val="9"/>
        <color indexed="17"/>
        <rFont val="Arial Narrow"/>
        <family val="2"/>
      </rPr>
      <t>Worksheet 3</t>
    </r>
    <r>
      <rPr>
        <b/>
        <sz val="9"/>
        <rFont val="Arial Narrow"/>
        <family val="2"/>
      </rPr>
      <t>)</t>
    </r>
    <phoneticPr fontId="0" type="noConversion"/>
  </si>
  <si>
    <t>E(b)4</t>
    <phoneticPr fontId="0" type="noConversion"/>
  </si>
  <si>
    <t xml:space="preserve">    EXTRAS </t>
    <phoneticPr fontId="0" type="noConversion"/>
  </si>
  <si>
    <t>Cast - E(b)2</t>
    <phoneticPr fontId="0" type="noConversion"/>
  </si>
  <si>
    <t>Stunts - E(b)3</t>
    <phoneticPr fontId="0" type="noConversion"/>
  </si>
  <si>
    <r>
      <t xml:space="preserve">    ASSISTANT </t>
    </r>
    <r>
      <rPr>
        <b/>
        <sz val="8"/>
        <rFont val="Arial Narrow"/>
        <family val="2"/>
      </rPr>
      <t>DIRECTORS</t>
    </r>
    <r>
      <rPr>
        <b/>
        <sz val="9"/>
        <rFont val="Arial Narrow"/>
        <family val="2"/>
      </rPr>
      <t xml:space="preserve"> &amp; SCRIPT </t>
    </r>
    <r>
      <rPr>
        <b/>
        <sz val="8"/>
        <rFont val="Arial Narrow"/>
        <family val="2"/>
      </rPr>
      <t>SUPERVISION</t>
    </r>
    <phoneticPr fontId="0" type="noConversion"/>
  </si>
  <si>
    <t>Marketing</t>
    <phoneticPr fontId="0" type="noConversion"/>
  </si>
  <si>
    <t>NOTES</t>
    <phoneticPr fontId="0" type="noConversion"/>
  </si>
  <si>
    <t>Note rights purchased.</t>
    <phoneticPr fontId="0" type="noConversion"/>
  </si>
  <si>
    <t>Trf.from A-Z</t>
  </si>
  <si>
    <t>TOTALS</t>
  </si>
  <si>
    <t>TOTAL BUDGET</t>
  </si>
  <si>
    <t>FOUR</t>
    <phoneticPr fontId="0" type="noConversion"/>
  </si>
  <si>
    <t>FIVE</t>
    <phoneticPr fontId="0" type="noConversion"/>
  </si>
  <si>
    <t>RUNS</t>
    <phoneticPr fontId="0" type="noConversion"/>
  </si>
  <si>
    <t>LOADINGS FOR RIGHTS</t>
    <phoneticPr fontId="0" type="noConversion"/>
  </si>
  <si>
    <t>Australian Free Television Rights</t>
    <phoneticPr fontId="0" type="noConversion"/>
  </si>
  <si>
    <t>Sound Recordist</t>
    <phoneticPr fontId="0" type="noConversion"/>
  </si>
  <si>
    <t>Make-up &amp; Hair Artist</t>
    <phoneticPr fontId="0" type="noConversion"/>
  </si>
  <si>
    <t>Art Dept. Runner</t>
    <phoneticPr fontId="0" type="noConversion"/>
  </si>
  <si>
    <t>Action Vehicle Co-ordinator</t>
    <phoneticPr fontId="0" type="noConversion"/>
  </si>
  <si>
    <t>Safety Officer</t>
    <phoneticPr fontId="0" type="noConversion"/>
  </si>
  <si>
    <t>Rights percentage purchased</t>
    <phoneticPr fontId="0" type="noConversion"/>
  </si>
  <si>
    <t>Cultural Supervision Fees</t>
    <phoneticPr fontId="0" type="noConversion"/>
  </si>
  <si>
    <t>Expenses</t>
    <phoneticPr fontId="0" type="noConversion"/>
  </si>
  <si>
    <t>Other</t>
    <phoneticPr fontId="0" type="noConversion"/>
  </si>
  <si>
    <t>Editor - Package</t>
    <phoneticPr fontId="0" type="noConversion"/>
  </si>
  <si>
    <t>3rd Assistant Director</t>
    <phoneticPr fontId="0" type="noConversion"/>
  </si>
  <si>
    <t>U.1</t>
    <phoneticPr fontId="0" type="noConversion"/>
  </si>
  <si>
    <t>U.2</t>
    <phoneticPr fontId="0" type="noConversion"/>
  </si>
  <si>
    <t>U.1</t>
    <phoneticPr fontId="0" type="noConversion"/>
  </si>
  <si>
    <t>U.2</t>
    <phoneticPr fontId="0" type="noConversion"/>
  </si>
  <si>
    <t>Runner</t>
    <phoneticPr fontId="0" type="noConversion"/>
  </si>
  <si>
    <t>Location Scout/Manager</t>
    <phoneticPr fontId="0" type="noConversion"/>
  </si>
  <si>
    <t>Unit Manager</t>
    <phoneticPr fontId="0" type="noConversion"/>
  </si>
  <si>
    <t>Public Liability (on $20.m)</t>
    <phoneticPr fontId="0" type="noConversion"/>
  </si>
  <si>
    <t>Package Premiums (on $20m)</t>
    <phoneticPr fontId="0" type="noConversion"/>
  </si>
  <si>
    <t xml:space="preserve">Negative Risk </t>
    <phoneticPr fontId="0" type="noConversion"/>
  </si>
  <si>
    <t>Stills Photographer</t>
    <phoneticPr fontId="0" type="noConversion"/>
  </si>
  <si>
    <t>Key Art</t>
    <phoneticPr fontId="0" type="noConversion"/>
  </si>
  <si>
    <t>Cast &amp; Crew Screening</t>
    <phoneticPr fontId="0" type="noConversion"/>
  </si>
  <si>
    <t>DCP Master</t>
    <phoneticPr fontId="0" type="noConversion"/>
  </si>
  <si>
    <t>HD CAM SR MASTER</t>
    <phoneticPr fontId="0" type="noConversion"/>
  </si>
  <si>
    <t>Pro Res File</t>
    <phoneticPr fontId="0" type="noConversion"/>
  </si>
  <si>
    <t>EPK</t>
    <phoneticPr fontId="0" type="noConversion"/>
  </si>
  <si>
    <t>Legal Fees &amp; Exps.</t>
    <phoneticPr fontId="0" type="noConversion"/>
  </si>
  <si>
    <r>
      <t xml:space="preserve">divide </t>
    </r>
    <r>
      <rPr>
        <b/>
        <sz val="9"/>
        <rFont val="Arial Narrow"/>
        <family val="2"/>
      </rPr>
      <t>D</t>
    </r>
    <r>
      <rPr>
        <sz val="9"/>
        <rFont val="Arial Narrow"/>
        <family val="2"/>
      </rPr>
      <t xml:space="preserve"> by:</t>
    </r>
  </si>
  <si>
    <t>WRITER:</t>
  </si>
  <si>
    <t>DATE:</t>
  </si>
  <si>
    <t>D/M/Y</t>
  </si>
  <si>
    <t>FILM TITLE:</t>
  </si>
  <si>
    <t>Version #</t>
  </si>
  <si>
    <t>REV. SCRIPT Draft No.        Date:</t>
  </si>
  <si>
    <t xml:space="preserve"> (insert date) &amp; version #</t>
  </si>
  <si>
    <t>PROJECT TITLE</t>
  </si>
  <si>
    <t>Writers Fees if applicable</t>
  </si>
  <si>
    <t>Only paid for the shoot</t>
  </si>
  <si>
    <t>Remember to allow for any advanced  atmos and audio recording</t>
  </si>
  <si>
    <t xml:space="preserve">Always consider pre &amp; post needs </t>
  </si>
  <si>
    <t>POST PRODUCTION:</t>
  </si>
  <si>
    <t>D/M/YY</t>
  </si>
  <si>
    <t>Email:</t>
  </si>
  <si>
    <t>ABOVE  THE  LINE  COSTS</t>
  </si>
  <si>
    <t>Sound Designer/Editor-PACKAGE</t>
  </si>
  <si>
    <t>Beware night shoots are expensive &amp; you have to allow for turnaround times</t>
  </si>
  <si>
    <t>You should make an allowance for out of pocket costs here</t>
  </si>
  <si>
    <t>Depends on negotiation</t>
  </si>
  <si>
    <t>Depends on locations</t>
  </si>
  <si>
    <t>Can be extremely time consuming</t>
  </si>
  <si>
    <t xml:space="preserve">Make sure the equipment has been serviced so that if you have an insurance claim it wont be deemed ineligible </t>
  </si>
  <si>
    <t>You only need 'other' insurance  if you have a specialty prop or action car</t>
  </si>
  <si>
    <t>Depends on package deal with editor may be included already</t>
  </si>
  <si>
    <t>Note facilities which have supplied quotes and discounts if any</t>
  </si>
  <si>
    <t>Do rehearsals with cast &amp; avoid noisy locations so you dont need this !</t>
  </si>
  <si>
    <t>Make sure you get good stills including head shots of key ceatives as SA will require this as part of delivery.</t>
  </si>
  <si>
    <t>Marketing &amp; Festival Entry Costs</t>
  </si>
  <si>
    <t>NO AUDIT required, SA only requires a final cost report</t>
  </si>
  <si>
    <t>An allowance  should be included for legal costs associated with acquiring rights &amp; doing key cast &amp; crew  agreements</t>
  </si>
  <si>
    <t>If rows are added, ensure that formula is filled down.</t>
  </si>
  <si>
    <t>All calculations are rounded to nearest dollar.</t>
  </si>
  <si>
    <t>Use the Crew tab to calculate  OT to a 10 hour day</t>
  </si>
  <si>
    <t>Week</t>
  </si>
  <si>
    <t>PRODUCTION BUDGET:</t>
  </si>
  <si>
    <t>NOTE: This cell 'total budget' will populate from budget tab.</t>
  </si>
  <si>
    <t>NOTE: These rates will carry through to the budget tab</t>
  </si>
  <si>
    <t>Allow 0.5 day for location recce</t>
  </si>
  <si>
    <t xml:space="preserve"> Extras </t>
  </si>
  <si>
    <t>SCRIPT Draft No.                  Date:</t>
  </si>
  <si>
    <t>May be required</t>
  </si>
  <si>
    <t>But remember to  get the music cue sheet done at same time as post script</t>
  </si>
  <si>
    <t>With this budget you must complete all budget line items in this colour.</t>
  </si>
  <si>
    <t>8 mins (including credits)</t>
  </si>
  <si>
    <t>Screen Australia Manager</t>
  </si>
  <si>
    <t>Copies of QUOTATIONS ATTACHED for (eg facilities, fx, sound, special rights (music):</t>
  </si>
  <si>
    <t>Cell M.5  populates automatically</t>
  </si>
  <si>
    <t>Workers Compensation (note: varies from state to state)</t>
  </si>
  <si>
    <t>Use this column to write your own notes explaining your budget - this will  help us when we are assessing your application.</t>
  </si>
  <si>
    <t>Do not delete any rows or columns</t>
  </si>
  <si>
    <t>Remember to write any notes using this column</t>
  </si>
  <si>
    <t>Source:        Paid to:</t>
  </si>
  <si>
    <t>Producer can double up as PM if they have the experience to do both.</t>
  </si>
  <si>
    <t>Negotiate a deal with an accountant to do all three cost reports (first after the shoot, after post &amp; as a final delivery) &amp; dont forget to discuss a fee for use of accounting software .</t>
  </si>
  <si>
    <t>Allow 3 hrs pre for  Continuity to do Script Timing or Producer &amp; Director can do basic timing in consutation with continuity person. Accurate script timing is critical.</t>
  </si>
  <si>
    <t>Always consider what time will be needed in pre &amp; post the shoot for returning &amp; cleaning costumes</t>
  </si>
  <si>
    <t>Make an allowance when negotiating  for their kit as well - cover out of pocket expenses &amp; best to employ someone who can do make up &amp; hair.</t>
  </si>
  <si>
    <t xml:space="preserve"> You must always get a safety report which may require the need for a safety officer on set. This will cost around $400</t>
  </si>
  <si>
    <t>Be mindful of Children's  Guardianship Board requirements if using children.  Employment of children varies from state to state, be sure to do the research</t>
  </si>
  <si>
    <t>Adjust the percentage split in G127,G128 to estimate taxed wages &amp; companies.</t>
  </si>
  <si>
    <t>Combined company and taxed individual percentages must equal 100%</t>
  </si>
  <si>
    <t>Workers comp varies from state to state, be sure to do the research</t>
  </si>
  <si>
    <t xml:space="preserve">Cast agreement according to SA program guidelines (See Cast tab) </t>
  </si>
  <si>
    <t>Post-Sync/ADR - 40% loading</t>
  </si>
  <si>
    <t>Always check with Local Councils.  Be mindful of traffic control issues.</t>
  </si>
  <si>
    <t>Depends on script requirements</t>
  </si>
  <si>
    <t>Don't forget to work out your shooting ratio as it impacts on both shoot &amp; post time frames</t>
  </si>
  <si>
    <t>Be specific when negotiating any extra equipment &amp; budget accordingly</t>
  </si>
  <si>
    <t>Be specific when negotiating all &amp; any  extra equipment &amp; budget accordingly and ensure it is feasible in terms of the schedule</t>
  </si>
  <si>
    <t>Be sure to discuss burn time with the gaffer</t>
  </si>
  <si>
    <t>Truck &amp; Equipment - Main package</t>
  </si>
  <si>
    <t>Always provide hot &amp; cold drinks for your crew</t>
  </si>
  <si>
    <t>First Aid Kits (ie St John's Ambulance) are a mandatory responsibility on set</t>
  </si>
  <si>
    <t>Dont forget to factor in time for Screen Australia approval screenings at rough cut,  finecut &amp; lockoff</t>
  </si>
  <si>
    <t>Refer to notes in Category D.</t>
  </si>
  <si>
    <t>If not included in Sound Post Package in Category V</t>
  </si>
  <si>
    <t xml:space="preserve"> in section P</t>
  </si>
  <si>
    <t>IMAGE POST PRODUCTION</t>
  </si>
  <si>
    <t>Most sound designers have a library of fx, but check when getting an itemised quote</t>
  </si>
  <si>
    <t>a marketing  allowance of $3000 is mandatory for SA (see Mktg tab)</t>
  </si>
  <si>
    <t>Delivery requirements to the NFSA - 1 digital video master on the highest resolution format plus DVD with time code. For SA 3  DVD's</t>
  </si>
  <si>
    <t>Post Script &amp; music cue sheets are mandatory (useful for international festivals or educational distribution)</t>
  </si>
  <si>
    <t>Note: SA requires a separate production account contractually</t>
  </si>
  <si>
    <t>The budget total must be rounded to the nearest zero.  Check the Summary tab matches this total.</t>
  </si>
  <si>
    <t>THIS PAGE WILL AUTOMATICALLY POPULATE FROM THE BUDGET.  DO NOT ENTER ANYTHING HERE</t>
  </si>
  <si>
    <t>IMAGE POST-PRODUCTION</t>
  </si>
  <si>
    <t>MARKETING</t>
  </si>
  <si>
    <t xml:space="preserve">For most short film budgets, you will want to allow a number of hours that can be worked as overtime for the whole crew. In addition to this, you will have some crew (2nd AD, clapper loader, unit etc) who will consistently work regular overtime.  This should be taken into account and allowed for. </t>
  </si>
  <si>
    <t>Caterer</t>
  </si>
  <si>
    <t>Class 2 (Experienced)</t>
  </si>
  <si>
    <t>Class 1 (Entry Level)</t>
  </si>
  <si>
    <t>Per hour for OT/Post Synch</t>
  </si>
  <si>
    <t>Not more than four (4) screenings over 5 years in any one television area</t>
  </si>
  <si>
    <t>or</t>
  </si>
  <si>
    <t>Five (5) screenings over 5 years in any one television area</t>
  </si>
  <si>
    <t>(i)</t>
  </si>
  <si>
    <t>(ii)</t>
  </si>
  <si>
    <t>(iii)</t>
  </si>
  <si>
    <t>(iv)</t>
  </si>
  <si>
    <t>(v)</t>
  </si>
  <si>
    <t>World Television Rights (excluding US Network).</t>
  </si>
  <si>
    <t>World Theatrical Rights (limited to 4 years in North America after which residuals will be paid)</t>
  </si>
  <si>
    <t>World Ancillary Rights (as defined) (limited to 4 years in North America after which residuals will be paid)</t>
  </si>
  <si>
    <t>Australian Ancillary Rights</t>
  </si>
  <si>
    <t>The following table is useful for calculating cast rates including the appropriate rights under the Actors Feature Film Agreement, which covers short film production.  Instructions follow:
Make sure Award minimums are up-to-date for when you plan to shoot XXLINK
Changing the personal margin is only relevant if you negotiate to pay fees above the Award.  For most short films, actors will be paid at the Award Minimum due to budget constraints.  If you agree to pay more, then you can work out what the breakdown of payments is by playing around with the personal margin line, or by using the Goal Seek... function (under tools).
Rights are paid for all performance days - shoot days plus, for example, preshoot stills and video to be included in the finished film. Payment for non-performance days such as rehearsal, wardrobe fittings or publicity are at the Basic Negotiated Fee (BNF) plus Annual Leave.</t>
  </si>
  <si>
    <t>B.N.F. Daily</t>
  </si>
  <si>
    <t>No. Days</t>
  </si>
  <si>
    <t>ie Class 2 @ 10hrs</t>
  </si>
  <si>
    <t>ie Class 1 @ 10hrs</t>
  </si>
  <si>
    <t>Pre+Shoot</t>
  </si>
  <si>
    <t>CAST</t>
  </si>
  <si>
    <t>DOUBLE/STAND IN</t>
  </si>
  <si>
    <t>ie Stunt Double @ 10hrs</t>
  </si>
  <si>
    <t>Payroll Tax*</t>
  </si>
  <si>
    <t>* Payroll Tax is calculated on the total of fees (incl. Holiday Pay), Overtime and Super. Most short film productions won't have a payroll tax liability unless they are produced through an</t>
  </si>
  <si>
    <t xml:space="preserve">  existing company that has used part or all of the threshold. If payroll tax applies, enter the formula in the first row of the payroll tax column and fill down ie/ =(L12+M12)*N$8</t>
  </si>
  <si>
    <t>WARDROBE (min 2.5 hr)</t>
  </si>
  <si>
    <t>CHILDREN</t>
  </si>
  <si>
    <r>
      <t xml:space="preserve">                                ↑ </t>
    </r>
    <r>
      <rPr>
        <sz val="9"/>
        <rFont val="Arial Narrow"/>
        <family val="2"/>
      </rPr>
      <t xml:space="preserve">
you must complete this box for number of shoot days &amp; then it will auto populate in the budget:   
1=5 days/ .8=4days/ .6=3days/ .4=2days/ .2=1day.  Ie: a 6 day shoot should be represented as 1.2</t>
    </r>
  </si>
  <si>
    <t>SHOOT Script Draft No.        Date:</t>
  </si>
  <si>
    <t>Always ask  to include a tech check in your itemised post quote</t>
  </si>
  <si>
    <t>Be realistic about time required &amp; discuss when you are getting the itemised quote</t>
  </si>
  <si>
    <t>TOTAL</t>
  </si>
  <si>
    <t>1. PUBLICITY MATERIALS</t>
  </si>
  <si>
    <t>Stills Cameraperson (if required)</t>
  </si>
  <si>
    <t>Stock &amp; Processing</t>
  </si>
  <si>
    <t>Transparencies</t>
  </si>
  <si>
    <t>Prints</t>
  </si>
  <si>
    <t>Artwork</t>
  </si>
  <si>
    <t>Printing</t>
  </si>
  <si>
    <t>Copies</t>
  </si>
  <si>
    <t>a. Stills</t>
  </si>
  <si>
    <t>b. Promotional Materials</t>
  </si>
  <si>
    <t>c. DVDs</t>
  </si>
  <si>
    <t>d. Screenings</t>
  </si>
  <si>
    <t>2. FESTIVALS &amp; OVERSEAS MARKETING</t>
  </si>
  <si>
    <t xml:space="preserve">Publicity &amp; Stills - Shoot &amp; Post-prodn </t>
  </si>
  <si>
    <t xml:space="preserve">4.          MARKETING - Post production (if not incl. In Delivery Requirements)     </t>
  </si>
  <si>
    <t>a. Festival Entry Fees</t>
  </si>
  <si>
    <t>b. Freight</t>
  </si>
  <si>
    <t>QTY</t>
  </si>
  <si>
    <t>Cast &amp; Crew</t>
  </si>
  <si>
    <t>Cannes</t>
  </si>
  <si>
    <t>Berlin</t>
  </si>
  <si>
    <t>eg.</t>
  </si>
  <si>
    <t>MIFF</t>
  </si>
  <si>
    <t>Sydney Film Fest</t>
  </si>
  <si>
    <t>AACTA</t>
  </si>
  <si>
    <t>Venice</t>
  </si>
  <si>
    <t>Clermont-Ferrand</t>
  </si>
  <si>
    <t>Sundance</t>
  </si>
  <si>
    <t>2nd tier festivals</t>
  </si>
  <si>
    <t>3rd tier festivals</t>
  </si>
  <si>
    <t>Hourly Rate</t>
  </si>
  <si>
    <t xml:space="preserve">25% loading </t>
  </si>
  <si>
    <t>50% loading</t>
  </si>
  <si>
    <t>25% loading</t>
  </si>
  <si>
    <t>Double time rate per hour</t>
  </si>
  <si>
    <t>Triple time rate per hour</t>
  </si>
  <si>
    <t>= 1 hour of double time</t>
  </si>
  <si>
    <t>= 1 hour of triple time</t>
  </si>
  <si>
    <t>Saturday (as a 5th day) Loading</t>
  </si>
  <si>
    <t>Night Loading at 25%</t>
  </si>
  <si>
    <t>Night Loading at 50%</t>
  </si>
  <si>
    <t>Saturday day time</t>
  </si>
  <si>
    <t>Saturday as the sixth working day</t>
  </si>
  <si>
    <t>Shooting/working on a Public Holiday</t>
  </si>
  <si>
    <t>Overtime rates</t>
  </si>
  <si>
    <t>Double time&amp;half</t>
  </si>
  <si>
    <t>BIT PLAYER</t>
  </si>
  <si>
    <t>Hourly</t>
  </si>
  <si>
    <t>4 hr Min</t>
  </si>
  <si>
    <t>Daily</t>
  </si>
  <si>
    <t>All up fee</t>
  </si>
  <si>
    <t>Weekend nights (incl 12-6am Sat)</t>
  </si>
  <si>
    <t>*Saturday (as a 6th Day) Loading</t>
  </si>
  <si>
    <t>*Public Holiday Loading</t>
  </si>
  <si>
    <t>* These calculations are for the overtime or penalty only. The 10 hour day worked should be included in the main body of the budget.</t>
  </si>
  <si>
    <t>Penalty or Loading</t>
  </si>
  <si>
    <t>When it occurs</t>
  </si>
  <si>
    <t>Penalty/Loading rate</t>
  </si>
  <si>
    <t>(2hr x 1.5t) + (8hr x 2t) - 11hrs</t>
  </si>
  <si>
    <t>(10hr x 2.5t) - 11 hrs</t>
  </si>
  <si>
    <t xml:space="preserve">Use the double time and triple time rates as a guide to what overtime will cost.  </t>
  </si>
  <si>
    <t>EXTRA</t>
  </si>
  <si>
    <t xml:space="preserve"> (4hrs)</t>
  </si>
  <si>
    <t>(less than 16 years of age) are to be paid not less than 50% of the  adult rate.</t>
  </si>
  <si>
    <t>hourly rate</t>
  </si>
  <si>
    <t>total for call</t>
  </si>
  <si>
    <t>min call</t>
  </si>
  <si>
    <t>Weeknights (8pm- midnight Friday)</t>
  </si>
  <si>
    <t>STUNT DOUBLES</t>
  </si>
  <si>
    <t xml:space="preserve">See Screen Australia's marketing guide for more information on marketing your film &amp; festival strategy
http://www.screenaustralia.gov.au/getmedia/4d718be3-e4c9-4f1a-aebf-e3a0e39f6e6b/Short_Film_Marketing_Guide.pdf </t>
  </si>
  <si>
    <t xml:space="preserve">You only pay  the BNF(Basic Negotiated Fee) for rehearsals &amp; costume fittings - see http://www.alliance.org.au/equity-summaries </t>
  </si>
  <si>
    <r>
      <t>Payroll Tax</t>
    </r>
    <r>
      <rPr>
        <sz val="8"/>
        <rFont val="Arial Narrow"/>
        <family val="2"/>
      </rPr>
      <t xml:space="preserve"> - rate &amp; inclusions vary from state to state.  Make sure you find out if it is applicable to you.  Seek advice from http://www.payrolltax.gov.au/legislation</t>
    </r>
  </si>
  <si>
    <t>Hold-over Days - 40%</t>
  </si>
  <si>
    <t>As of 1 July 2016</t>
  </si>
  <si>
    <t>Neg risk is a generic term for digital as well (content media)</t>
  </si>
  <si>
    <t>C.21</t>
  </si>
  <si>
    <t>DESIGN AND PRODUCTION</t>
  </si>
  <si>
    <t>Information Designer/Architect</t>
  </si>
  <si>
    <t>Interface Designer</t>
  </si>
  <si>
    <t>Lead Graphic Designer</t>
  </si>
  <si>
    <t>Creative Director/Art Director</t>
  </si>
  <si>
    <t>Graphic Designer(s)</t>
  </si>
  <si>
    <t>Flash Designer/Programmer(s)</t>
  </si>
  <si>
    <t>C.22</t>
  </si>
  <si>
    <t>TECHNICAL CREW</t>
  </si>
  <si>
    <t>Technical Director</t>
  </si>
  <si>
    <t>Digital Assets Manager</t>
  </si>
  <si>
    <t>Encoding Technician</t>
  </si>
  <si>
    <t>Could be included with the Editing crew (R)</t>
  </si>
  <si>
    <t>C.23</t>
  </si>
  <si>
    <t>PROGRAMMING AND AUTHORING</t>
  </si>
  <si>
    <t xml:space="preserve">Lead Programmer </t>
  </si>
  <si>
    <t>(including CGI, SQL, Javascript, Flash)</t>
  </si>
  <si>
    <t>Programmer(s)</t>
  </si>
  <si>
    <t xml:space="preserve">Lead Coder </t>
  </si>
  <si>
    <t>(including XML, HTML, Flash, forms, exception pages)</t>
  </si>
  <si>
    <t>Coder(s)</t>
  </si>
  <si>
    <t>TESTING AND DEBUGGING</t>
  </si>
  <si>
    <t xml:space="preserve">Quality Controller </t>
  </si>
  <si>
    <t>Content Editor</t>
  </si>
  <si>
    <t>NO. OF WEEKS/days SHOOT -</t>
  </si>
  <si>
    <t xml:space="preserve">TOTAL  </t>
  </si>
  <si>
    <t>SHORT FORM BUDGET</t>
  </si>
  <si>
    <t>CREW</t>
  </si>
  <si>
    <t>EQUIPMENT</t>
  </si>
  <si>
    <t>FOR DIGITAL MEDIA INCLUSIONS SEE TAB 5. DIGITAL (CREW)</t>
  </si>
  <si>
    <t>FOR DIGITAL MEDIA INCLUSIONS SEE TAB 5. DIGITAL (EQUIPMENT)</t>
  </si>
  <si>
    <t>K.7</t>
  </si>
  <si>
    <t xml:space="preserve">COMPUTER HARDWARE </t>
  </si>
  <si>
    <t>Lease or purchase</t>
  </si>
  <si>
    <r>
      <t>NOTE</t>
    </r>
    <r>
      <rPr>
        <sz val="9"/>
        <rFont val="Arial Narrow"/>
        <family val="2"/>
      </rPr>
      <t>: Screen Australia funding may not support the purchase of hardware - please check funding guidelines</t>
    </r>
  </si>
  <si>
    <t>K.8</t>
  </si>
  <si>
    <t>COMPUTER SOFTWARE (inc. upgrades)</t>
  </si>
  <si>
    <t>Font licensing</t>
  </si>
  <si>
    <t>K.9</t>
  </si>
  <si>
    <t xml:space="preserve">SITE HOSTING </t>
  </si>
  <si>
    <t>Domain Name Registration</t>
  </si>
  <si>
    <t>Hosting Server</t>
  </si>
  <si>
    <t>Anticipate the period the site will be live</t>
  </si>
  <si>
    <t>Network Connectivity</t>
  </si>
  <si>
    <t>Sub Total</t>
  </si>
  <si>
    <t xml:space="preserve">Hardware inc. laptops. </t>
  </si>
  <si>
    <t>(Please specify)</t>
  </si>
  <si>
    <t>Peripherals</t>
  </si>
  <si>
    <t>(monitor, scanner, etc)</t>
  </si>
  <si>
    <t xml:space="preserve">Data Transport/Storage </t>
  </si>
  <si>
    <t>(hard-drives, zip-disks, etc)</t>
  </si>
  <si>
    <t>Software.</t>
  </si>
  <si>
    <t xml:space="preserve"> (Eg Flash, Final Cut Pro)</t>
  </si>
  <si>
    <t>ATPA</t>
  </si>
  <si>
    <t>2013 - 2015</t>
  </si>
  <si>
    <t>ACTOR'S TELEVISION PROGRAMS AGREEMENT</t>
  </si>
  <si>
    <t>Award Minimum as @ Jan 2018</t>
  </si>
  <si>
    <t>Programs other than serial drama / comedy</t>
  </si>
  <si>
    <t xml:space="preserve">                              3.          CAST FEE CALCULATIONS - ACTOR'S TELEVISION PROGRAMS AGREEMENT (ATPA)</t>
  </si>
  <si>
    <t>FROM ATPA 2013 - 2015</t>
  </si>
  <si>
    <t xml:space="preserve">Generally up to 3% of budget </t>
  </si>
  <si>
    <t xml:space="preserve">Generally up to 3% of budget 
</t>
  </si>
  <si>
    <t>AWARD MINIMUMS - CREW</t>
  </si>
  <si>
    <t>Level 1</t>
  </si>
  <si>
    <t>Level 2</t>
  </si>
  <si>
    <t>Level 3</t>
  </si>
  <si>
    <t>Level 4</t>
  </si>
  <si>
    <t>Level 5</t>
  </si>
  <si>
    <t>Level 6</t>
  </si>
  <si>
    <t>Level 7</t>
  </si>
  <si>
    <t>Level 8</t>
  </si>
  <si>
    <t>Level 9</t>
  </si>
  <si>
    <t>Level 10</t>
  </si>
  <si>
    <t>Crew must be paid MEAA  award minimum rates (see crew tab)</t>
  </si>
  <si>
    <t>Allow a day of pre for First AD to do  the shooting schedule based on your script timing</t>
  </si>
  <si>
    <t>Allow at least 0.5 of a day for DOP to attend  location recces &amp; also negotiate grade as part of shoot fee. Always discuss &amp; plan camera tests</t>
  </si>
  <si>
    <t>If requiring a Best Boy they may assist both Gaffer &amp; Grip</t>
  </si>
  <si>
    <t>Producer/Director can also do the casting themselves</t>
  </si>
  <si>
    <t>See Cast Tab.</t>
  </si>
  <si>
    <t>Stunts are usually time consuming and can be expensive.</t>
  </si>
  <si>
    <t>Including Holiday Pay - need to be minimal if at all on this budget.  Rate in cell E186 is for 8 hour day</t>
  </si>
  <si>
    <t>Cross check total with Cast Tab Summary Worksheet</t>
  </si>
  <si>
    <t>Be aware of daily v. weekly hires.</t>
  </si>
  <si>
    <t>This is manadotory in SA's terms of Trade - you may need: neg all risk; multi risk &amp; public liability - consult a broker.</t>
  </si>
  <si>
    <t>You must get itemised quotes for all post and allow for a grade</t>
  </si>
  <si>
    <t>Allow up to $1200 if you need to set up a company / SPV</t>
  </si>
  <si>
    <t>Contingency must be the full 10% of The Below Line costs (minus indirects) &amp; this will populate automatically</t>
  </si>
  <si>
    <t>call Investment Project Manager on (02) 8113 1030 if you get stuck</t>
  </si>
  <si>
    <t>For Short Animation: Please contact as per the above for animation specific budget</t>
  </si>
  <si>
    <t>(MPPCA - 50 hour week) July 2021</t>
  </si>
  <si>
    <t>Award Minimum as @ Jul 2021</t>
  </si>
  <si>
    <t>(NOT MORE THAN 6 LINES)</t>
  </si>
  <si>
    <t>Base per MPPCA 2010 is Mon-Fri</t>
  </si>
  <si>
    <t>As of 1 July 2020</t>
  </si>
  <si>
    <t>Jul 2021</t>
  </si>
  <si>
    <t>Nov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</si>
</sst>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Red]\-&quot;$&quot;#,##0"/>
    <numFmt numFmtId="165" formatCode="&quot;$&quot;#,##0.00;[Red]\-&quot;$&quot;#,##0.00"/>
    <numFmt numFmtId="166" formatCode="_-* #,##0.00_-;\-* #,##0.00_-;_-* &quot;-&quot;??_-;_-@_-"/>
    <numFmt numFmtId="167" formatCode="[$-C09]dd\-mmm\-yy;@"/>
    <numFmt numFmtId="168" formatCode="[$-C09]d\ mmmm\ yyyy;@"/>
    <numFmt numFmtId="169" formatCode="#,##0_ ;[Red]\-#,##0\ "/>
    <numFmt numFmtId="170" formatCode="d/mm/yy;@"/>
  </numFmts>
  <fonts count="83" x14ac:knownFonts="1">
    <font>
      <sz val="10"/>
      <name val="Geneva"/>
    </font>
    <font>
      <sz val="10"/>
      <name val="Geneva"/>
      <family val="2"/>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amily val="2"/>
    </font>
    <font>
      <sz val="12"/>
      <name val="Arial Narrow"/>
      <family val="2"/>
    </font>
    <font>
      <i/>
      <sz val="10"/>
      <name val="Arial Narrow"/>
      <family val="2"/>
    </font>
    <font>
      <b/>
      <sz val="14"/>
      <name val="Arial Narrow"/>
      <family val="2"/>
    </font>
    <font>
      <i/>
      <sz val="8"/>
      <name val="Arial Narrow"/>
      <family val="2"/>
    </font>
    <font>
      <sz val="8"/>
      <name val="Arial Narrow"/>
      <family val="2"/>
    </font>
    <font>
      <b/>
      <sz val="8"/>
      <name val="Arial Narrow"/>
      <family val="2"/>
    </font>
    <font>
      <b/>
      <sz val="9"/>
      <color indexed="48"/>
      <name val="Arial Narrow"/>
      <family val="2"/>
    </font>
    <font>
      <b/>
      <sz val="9"/>
      <color indexed="40"/>
      <name val="Arial Narrow"/>
      <family val="2"/>
    </font>
    <font>
      <i/>
      <sz val="12"/>
      <name val="Arial Narrow"/>
      <family val="2"/>
    </font>
    <font>
      <b/>
      <sz val="9"/>
      <color indexed="61"/>
      <name val="Arial Narrow"/>
      <family val="2"/>
    </font>
    <font>
      <b/>
      <sz val="9"/>
      <color indexed="14"/>
      <name val="Arial Narrow"/>
      <family val="2"/>
    </font>
    <font>
      <sz val="9"/>
      <color indexed="10"/>
      <name val="Arial Narrow"/>
      <family val="2"/>
    </font>
    <font>
      <b/>
      <sz val="9"/>
      <color indexed="10"/>
      <name val="Arial Narrow"/>
      <family val="2"/>
    </font>
    <font>
      <b/>
      <i/>
      <sz val="10"/>
      <name val="Arial Narrow"/>
      <family val="2"/>
    </font>
    <font>
      <b/>
      <sz val="9"/>
      <color indexed="12"/>
      <name val="Arial Narrow"/>
      <family val="2"/>
    </font>
    <font>
      <sz val="9"/>
      <color indexed="12"/>
      <name val="Arial Narrow"/>
      <family val="2"/>
    </font>
    <font>
      <b/>
      <sz val="9"/>
      <color indexed="17"/>
      <name val="Arial Narrow"/>
      <family val="2"/>
    </font>
    <font>
      <b/>
      <sz val="9"/>
      <color indexed="53"/>
      <name val="Arial Narrow"/>
      <family val="2"/>
    </font>
    <font>
      <b/>
      <sz val="9"/>
      <color indexed="11"/>
      <name val="Arial Narrow"/>
      <family val="2"/>
    </font>
    <font>
      <sz val="9"/>
      <color indexed="40"/>
      <name val="Arial Narrow"/>
      <family val="2"/>
    </font>
    <font>
      <b/>
      <i/>
      <u/>
      <sz val="9"/>
      <name val="Arial Narrow"/>
      <family val="2"/>
    </font>
    <font>
      <b/>
      <u/>
      <sz val="9"/>
      <name val="Arial Narrow"/>
      <family val="2"/>
    </font>
    <font>
      <b/>
      <sz val="9"/>
      <color indexed="52"/>
      <name val="Arial Narrow"/>
      <family val="2"/>
    </font>
    <font>
      <sz val="9"/>
      <color indexed="52"/>
      <name val="Arial Narrow"/>
      <family val="2"/>
    </font>
    <font>
      <b/>
      <sz val="9"/>
      <color indexed="18"/>
      <name val="Arial Narrow"/>
      <family val="2"/>
    </font>
    <font>
      <sz val="11"/>
      <name val="Arial Narrow"/>
      <family val="2"/>
    </font>
    <font>
      <b/>
      <sz val="11"/>
      <name val="Arial Narrow"/>
      <family val="2"/>
    </font>
    <font>
      <i/>
      <sz val="11"/>
      <name val="Arial Narrow"/>
      <family val="2"/>
    </font>
    <font>
      <b/>
      <u/>
      <sz val="11"/>
      <name val="Arial Narrow"/>
      <family val="2"/>
    </font>
    <font>
      <b/>
      <u/>
      <sz val="14"/>
      <name val="Arial Narrow"/>
      <family val="2"/>
    </font>
    <font>
      <sz val="14"/>
      <name val="Arial Narrow"/>
      <family val="2"/>
    </font>
    <font>
      <i/>
      <sz val="14"/>
      <name val="Arial Narrow"/>
      <family val="2"/>
    </font>
    <font>
      <b/>
      <sz val="11"/>
      <color indexed="17"/>
      <name val="Arial Narrow"/>
      <family val="2"/>
    </font>
    <font>
      <b/>
      <u/>
      <sz val="10"/>
      <color indexed="18"/>
      <name val="Arial Narrow"/>
      <family val="2"/>
    </font>
    <font>
      <sz val="9"/>
      <name val="Arial Narrow"/>
      <family val="2"/>
    </font>
    <font>
      <b/>
      <sz val="9"/>
      <name val="Arial Narrow"/>
      <family val="2"/>
    </font>
    <font>
      <sz val="8"/>
      <name val="Arial Narrow"/>
      <family val="2"/>
    </font>
    <font>
      <i/>
      <sz val="9"/>
      <name val="Arial Narrow"/>
      <family val="2"/>
    </font>
    <font>
      <b/>
      <i/>
      <sz val="9"/>
      <name val="Arial Narrow"/>
      <family val="2"/>
    </font>
    <font>
      <u/>
      <sz val="9"/>
      <name val="Arial Narrow"/>
      <family val="2"/>
    </font>
    <font>
      <sz val="10"/>
      <name val="Arial Narrow"/>
      <family val="2"/>
    </font>
    <font>
      <sz val="12"/>
      <name val="Arial Narrow"/>
      <family val="2"/>
    </font>
    <font>
      <b/>
      <u/>
      <sz val="12"/>
      <name val="Arial Narrow"/>
      <family val="2"/>
    </font>
    <font>
      <i/>
      <sz val="8"/>
      <name val="Arial Narrow"/>
      <family val="2"/>
    </font>
    <font>
      <b/>
      <sz val="14"/>
      <name val="Arial Narrow"/>
      <family val="2"/>
    </font>
    <font>
      <b/>
      <sz val="9"/>
      <color indexed="52"/>
      <name val="Arial Narrow"/>
      <family val="2"/>
    </font>
    <font>
      <b/>
      <u/>
      <sz val="10"/>
      <name val="Arial Narrow"/>
      <family val="2"/>
    </font>
    <font>
      <u/>
      <sz val="10"/>
      <name val="Arial Narrow"/>
      <family val="2"/>
    </font>
    <font>
      <sz val="9"/>
      <color indexed="8"/>
      <name val="Arial Narrow"/>
      <family val="2"/>
    </font>
    <font>
      <b/>
      <sz val="10"/>
      <name val="Arial Narrow"/>
      <family val="2"/>
    </font>
    <font>
      <b/>
      <i/>
      <sz val="10"/>
      <name val="Arial Narrow"/>
      <family val="2"/>
    </font>
    <font>
      <i/>
      <sz val="10"/>
      <name val="Arial Narrow"/>
      <family val="2"/>
    </font>
    <font>
      <b/>
      <i/>
      <u/>
      <sz val="10"/>
      <name val="Arial Narrow"/>
      <family val="2"/>
    </font>
    <font>
      <i/>
      <sz val="10"/>
      <color indexed="12"/>
      <name val="Arial Narrow"/>
      <family val="2"/>
    </font>
    <font>
      <sz val="10"/>
      <color indexed="12"/>
      <name val="Arial Narrow"/>
      <family val="2"/>
    </font>
    <font>
      <b/>
      <i/>
      <sz val="14"/>
      <name val="Arial Narrow"/>
      <family val="2"/>
    </font>
    <font>
      <b/>
      <i/>
      <sz val="12"/>
      <name val="Arial Narrow"/>
      <family val="2"/>
    </font>
    <font>
      <b/>
      <sz val="8"/>
      <color rgb="FFFF0000"/>
      <name val="Arial Narrow"/>
      <family val="2"/>
    </font>
    <font>
      <b/>
      <sz val="9"/>
      <color rgb="FFFF0000"/>
      <name val="Arial Narrow"/>
      <family val="2"/>
    </font>
    <font>
      <sz val="9"/>
      <color rgb="FFFF0000"/>
      <name val="Arial Narrow"/>
      <family val="2"/>
    </font>
    <font>
      <b/>
      <sz val="12"/>
      <name val="Arial Narrow"/>
      <family val="2"/>
    </font>
    <font>
      <b/>
      <u/>
      <sz val="8"/>
      <name val="Arial Narrow"/>
      <family val="2"/>
    </font>
    <font>
      <b/>
      <sz val="8"/>
      <color indexed="12"/>
      <name val="Arial Narrow"/>
      <family val="2"/>
    </font>
    <font>
      <sz val="8"/>
      <color theme="1"/>
      <name val="Arial Narrow"/>
      <family val="2"/>
    </font>
    <font>
      <b/>
      <sz val="8"/>
      <color indexed="11"/>
      <name val="Arial Narrow"/>
      <family val="2"/>
    </font>
    <font>
      <b/>
      <sz val="8"/>
      <color indexed="40"/>
      <name val="Arial Narrow"/>
      <family val="2"/>
    </font>
    <font>
      <b/>
      <sz val="8"/>
      <color indexed="17"/>
      <name val="Arial Narrow"/>
      <family val="2"/>
    </font>
    <font>
      <b/>
      <i/>
      <sz val="8"/>
      <color indexed="10"/>
      <name val="Arial Narrow"/>
      <family val="2"/>
    </font>
    <font>
      <sz val="8"/>
      <color indexed="10"/>
      <name val="Arial Narrow"/>
      <family val="2"/>
    </font>
    <font>
      <b/>
      <sz val="8"/>
      <color indexed="52"/>
      <name val="Arial Narrow"/>
      <family val="2"/>
    </font>
    <font>
      <sz val="8"/>
      <color indexed="52"/>
      <name val="Arial Narrow"/>
      <family val="2"/>
    </font>
    <font>
      <sz val="10"/>
      <name val="Geneva"/>
      <family val="2"/>
    </font>
    <font>
      <sz val="10"/>
      <name val="Arial"/>
      <family val="2"/>
    </font>
    <font>
      <sz val="10"/>
      <color theme="1"/>
      <name val="Arial Narrow"/>
      <family val="2"/>
    </font>
  </fonts>
  <fills count="20">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rgb="FF99FFCC"/>
        <bgColor indexed="64"/>
      </patternFill>
    </fill>
    <fill>
      <patternFill patternType="solid">
        <fgColor rgb="FFFFC000"/>
        <bgColor indexed="64"/>
      </patternFill>
    </fill>
    <fill>
      <patternFill patternType="solid">
        <fgColor rgb="FFFFFF99"/>
        <bgColor indexed="64"/>
      </patternFill>
    </fill>
    <fill>
      <patternFill patternType="solid">
        <fgColor rgb="FFFFFF00"/>
        <bgColor indexed="64"/>
      </patternFill>
    </fill>
    <fill>
      <patternFill patternType="solid">
        <fgColor rgb="FF00F67B"/>
        <bgColor indexed="64"/>
      </patternFill>
    </fill>
    <fill>
      <patternFill patternType="solid">
        <fgColor rgb="FFFFFF66"/>
        <bgColor indexed="64"/>
      </patternFill>
    </fill>
    <fill>
      <patternFill patternType="solid">
        <fgColor theme="8" tint="0.59999389629810485"/>
        <bgColor indexed="64"/>
      </patternFill>
    </fill>
    <fill>
      <patternFill patternType="solid">
        <fgColor theme="0"/>
        <bgColor indexed="64"/>
      </patternFill>
    </fill>
    <fill>
      <patternFill patternType="solid">
        <fgColor indexed="13"/>
        <bgColor indexed="64"/>
      </patternFill>
    </fill>
    <fill>
      <patternFill patternType="solid">
        <fgColor rgb="FFFFCCFF"/>
        <bgColor indexed="64"/>
      </patternFill>
    </fill>
    <fill>
      <patternFill patternType="solid">
        <fgColor theme="0" tint="-0.14999847407452621"/>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10">
    <xf numFmtId="0" fontId="0" fillId="0" borderId="0"/>
    <xf numFmtId="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 fontId="80" fillId="0" borderId="0" applyFont="0" applyFill="0" applyBorder="0" applyAlignment="0" applyProtection="0"/>
    <xf numFmtId="166" fontId="81" fillId="0" borderId="0" applyFont="0" applyFill="0" applyBorder="0" applyAlignment="0" applyProtection="0"/>
    <xf numFmtId="0" fontId="81" fillId="0" borderId="0"/>
    <xf numFmtId="0" fontId="81" fillId="0" borderId="0"/>
    <xf numFmtId="0" fontId="81" fillId="0" borderId="0"/>
    <xf numFmtId="9" fontId="80" fillId="0" borderId="0" applyFont="0" applyFill="0" applyBorder="0" applyAlignment="0" applyProtection="0"/>
  </cellStyleXfs>
  <cellXfs count="673">
    <xf numFmtId="0" fontId="0" fillId="0" borderId="0" xfId="0"/>
    <xf numFmtId="3" fontId="2" fillId="0" borderId="0" xfId="0" applyNumberFormat="1" applyFont="1"/>
    <xf numFmtId="3" fontId="2" fillId="0" borderId="0" xfId="0" applyNumberFormat="1" applyFont="1" applyAlignment="1">
      <alignment horizontal="center"/>
    </xf>
    <xf numFmtId="0" fontId="2" fillId="0" borderId="0" xfId="0" applyFont="1" applyBorder="1"/>
    <xf numFmtId="0" fontId="3" fillId="0" borderId="0" xfId="0" applyFont="1" applyBorder="1"/>
    <xf numFmtId="3" fontId="3" fillId="0" borderId="0" xfId="0" applyNumberFormat="1" applyFont="1" applyBorder="1"/>
    <xf numFmtId="0" fontId="3" fillId="0" borderId="0" xfId="0" applyFont="1"/>
    <xf numFmtId="3" fontId="3" fillId="0" borderId="0" xfId="0" applyNumberFormat="1" applyFont="1"/>
    <xf numFmtId="0" fontId="4" fillId="0" borderId="0" xfId="0" applyFont="1"/>
    <xf numFmtId="3" fontId="4" fillId="0" borderId="0" xfId="0" applyNumberFormat="1" applyFont="1"/>
    <xf numFmtId="3" fontId="5" fillId="0" borderId="0" xfId="0" applyNumberFormat="1" applyFont="1"/>
    <xf numFmtId="0" fontId="4" fillId="0" borderId="0" xfId="0" applyFont="1" applyBorder="1"/>
    <xf numFmtId="3" fontId="4" fillId="0" borderId="0" xfId="0" applyNumberFormat="1" applyFont="1" applyBorder="1"/>
    <xf numFmtId="3" fontId="4" fillId="0" borderId="0" xfId="0" applyNumberFormat="1" applyFont="1" applyBorder="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6" fillId="0" borderId="0" xfId="0" applyFont="1" applyBorder="1"/>
    <xf numFmtId="0" fontId="8" fillId="0" borderId="0" xfId="0" applyFont="1" applyAlignment="1">
      <alignment horizontal="left"/>
    </xf>
    <xf numFmtId="3" fontId="9" fillId="0" borderId="0" xfId="0" applyNumberFormat="1" applyFont="1"/>
    <xf numFmtId="3" fontId="8" fillId="0" borderId="2" xfId="0" applyNumberFormat="1" applyFont="1" applyBorder="1"/>
    <xf numFmtId="1" fontId="2" fillId="0" borderId="0" xfId="0" applyNumberFormat="1" applyFont="1" applyAlignment="1">
      <alignment horizontal="center"/>
    </xf>
    <xf numFmtId="1" fontId="3" fillId="0" borderId="0" xfId="0" applyNumberFormat="1" applyFont="1"/>
    <xf numFmtId="0" fontId="2" fillId="0" borderId="0" xfId="0" applyFont="1" applyBorder="1" applyAlignment="1">
      <alignment horizontal="center"/>
    </xf>
    <xf numFmtId="4" fontId="2" fillId="0" borderId="0" xfId="0" applyNumberFormat="1" applyFont="1"/>
    <xf numFmtId="4" fontId="3" fillId="0" borderId="0" xfId="0" applyNumberFormat="1" applyFont="1"/>
    <xf numFmtId="4" fontId="4" fillId="0" borderId="0" xfId="0" applyNumberFormat="1" applyFont="1"/>
    <xf numFmtId="4" fontId="3" fillId="0" borderId="1" xfId="0" applyNumberFormat="1" applyFont="1" applyBorder="1"/>
    <xf numFmtId="4" fontId="3" fillId="0" borderId="0" xfId="0" applyNumberFormat="1" applyFont="1" applyAlignment="1">
      <alignment horizontal="center"/>
    </xf>
    <xf numFmtId="4" fontId="5" fillId="0" borderId="0" xfId="0" applyNumberFormat="1" applyFont="1" applyAlignment="1">
      <alignment horizontal="center"/>
    </xf>
    <xf numFmtId="3" fontId="8" fillId="0" borderId="0" xfId="0" applyNumberFormat="1" applyFont="1" applyBorder="1"/>
    <xf numFmtId="3" fontId="3" fillId="0" borderId="0" xfId="0" applyNumberFormat="1" applyFont="1" applyAlignment="1">
      <alignment horizontal="center"/>
    </xf>
    <xf numFmtId="4" fontId="16" fillId="0" borderId="0" xfId="1" applyFont="1"/>
    <xf numFmtId="169" fontId="20" fillId="0" borderId="0" xfId="0" applyNumberFormat="1" applyFont="1"/>
    <xf numFmtId="0" fontId="10" fillId="0" borderId="0" xfId="0" applyFont="1"/>
    <xf numFmtId="0" fontId="22" fillId="0" borderId="0" xfId="0" applyFont="1"/>
    <xf numFmtId="0" fontId="6" fillId="0" borderId="3" xfId="0" applyFont="1" applyFill="1" applyBorder="1"/>
    <xf numFmtId="0" fontId="6" fillId="0" borderId="0" xfId="0" applyFont="1" applyFill="1" applyBorder="1"/>
    <xf numFmtId="2" fontId="6" fillId="0" borderId="0" xfId="0" applyNumberFormat="1" applyFont="1" applyFill="1" applyBorder="1"/>
    <xf numFmtId="0" fontId="8" fillId="0" borderId="0" xfId="0" applyFont="1" applyFill="1" applyBorder="1"/>
    <xf numFmtId="0" fontId="7" fillId="0" borderId="0" xfId="0" applyFont="1" applyFill="1" applyBorder="1"/>
    <xf numFmtId="0" fontId="6" fillId="0" borderId="0" xfId="0" applyFont="1" applyFill="1" applyBorder="1" applyAlignment="1">
      <alignment horizontal="center"/>
    </xf>
    <xf numFmtId="167" fontId="6" fillId="0" borderId="0" xfId="0" applyNumberFormat="1" applyFont="1" applyFill="1" applyBorder="1"/>
    <xf numFmtId="0" fontId="6" fillId="2" borderId="0" xfId="0" applyFont="1" applyFill="1"/>
    <xf numFmtId="0" fontId="6" fillId="2" borderId="0" xfId="0" applyFont="1" applyFill="1" applyBorder="1"/>
    <xf numFmtId="0" fontId="8" fillId="2" borderId="0" xfId="0" applyFont="1" applyFill="1"/>
    <xf numFmtId="0" fontId="6" fillId="2" borderId="0" xfId="0" applyFont="1" applyFill="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1" fontId="3" fillId="0" borderId="0" xfId="0" applyNumberFormat="1" applyFont="1" applyAlignment="1"/>
    <xf numFmtId="3" fontId="3" fillId="0" borderId="0" xfId="0" applyNumberFormat="1" applyFont="1" applyAlignment="1"/>
    <xf numFmtId="0" fontId="3" fillId="0" borderId="0" xfId="0" applyFont="1" applyBorder="1" applyAlignment="1"/>
    <xf numFmtId="0" fontId="23" fillId="0" borderId="0" xfId="0" applyFont="1"/>
    <xf numFmtId="0" fontId="24" fillId="0" borderId="0" xfId="0" applyFont="1" applyBorder="1"/>
    <xf numFmtId="3" fontId="23" fillId="0" borderId="0" xfId="0" applyNumberFormat="1" applyFont="1" applyBorder="1"/>
    <xf numFmtId="3" fontId="25" fillId="0" borderId="0" xfId="0" applyNumberFormat="1" applyFont="1"/>
    <xf numFmtId="0" fontId="25" fillId="0" borderId="0" xfId="0" applyFont="1"/>
    <xf numFmtId="0" fontId="29" fillId="0" borderId="0" xfId="0" applyFont="1" applyBorder="1"/>
    <xf numFmtId="0" fontId="30" fillId="0" borderId="0" xfId="0" applyFont="1" applyBorder="1"/>
    <xf numFmtId="0" fontId="33" fillId="0" borderId="0" xfId="0" applyFont="1"/>
    <xf numFmtId="3" fontId="33" fillId="0" borderId="0" xfId="0" applyNumberFormat="1" applyFont="1" applyBorder="1"/>
    <xf numFmtId="0" fontId="36" fillId="0" borderId="0" xfId="0" applyFont="1"/>
    <xf numFmtId="0" fontId="34" fillId="0" borderId="0" xfId="0" applyFont="1"/>
    <xf numFmtId="0" fontId="35" fillId="0" borderId="0" xfId="0" applyFont="1" applyAlignment="1">
      <alignment horizontal="left"/>
    </xf>
    <xf numFmtId="0" fontId="35" fillId="0" borderId="0" xfId="0" applyFont="1"/>
    <xf numFmtId="3" fontId="34" fillId="0" borderId="0" xfId="0" applyNumberFormat="1" applyFont="1"/>
    <xf numFmtId="3" fontId="35" fillId="0" borderId="0" xfId="0" applyNumberFormat="1" applyFont="1"/>
    <xf numFmtId="0" fontId="34" fillId="0" borderId="0" xfId="0" applyFont="1" applyAlignment="1">
      <alignment horizontal="center"/>
    </xf>
    <xf numFmtId="3" fontId="34" fillId="0" borderId="0" xfId="0" applyNumberFormat="1" applyFont="1" applyBorder="1"/>
    <xf numFmtId="3" fontId="34" fillId="0" borderId="1" xfId="0" applyNumberFormat="1" applyFont="1" applyBorder="1"/>
    <xf numFmtId="3" fontId="35" fillId="0" borderId="0" xfId="0" applyNumberFormat="1" applyFont="1" applyBorder="1"/>
    <xf numFmtId="0" fontId="35" fillId="0" borderId="1" xfId="0" applyFont="1" applyBorder="1"/>
    <xf numFmtId="0" fontId="34" fillId="0" borderId="1" xfId="0" applyFont="1" applyBorder="1"/>
    <xf numFmtId="3" fontId="35" fillId="0" borderId="2" xfId="0" applyNumberFormat="1" applyFont="1" applyBorder="1"/>
    <xf numFmtId="0" fontId="35" fillId="0" borderId="0" xfId="0" applyFont="1" applyAlignment="1">
      <alignment horizontal="center"/>
    </xf>
    <xf numFmtId="3" fontId="35" fillId="0" borderId="1" xfId="0" applyNumberFormat="1" applyFont="1" applyBorder="1"/>
    <xf numFmtId="3" fontId="35" fillId="0" borderId="5" xfId="0" applyNumberFormat="1" applyFont="1" applyBorder="1"/>
    <xf numFmtId="0" fontId="34" fillId="0" borderId="0" xfId="0" applyFont="1" applyAlignment="1">
      <alignment horizontal="right"/>
    </xf>
    <xf numFmtId="0" fontId="34" fillId="0" borderId="1" xfId="0" applyFont="1" applyBorder="1" applyAlignment="1">
      <alignment horizontal="right"/>
    </xf>
    <xf numFmtId="0" fontId="35" fillId="0" borderId="1" xfId="0" applyFont="1" applyBorder="1" applyAlignment="1">
      <alignment horizontal="center"/>
    </xf>
    <xf numFmtId="0" fontId="37" fillId="0" borderId="0" xfId="0" applyFont="1" applyAlignment="1">
      <alignment horizontal="left"/>
    </xf>
    <xf numFmtId="0" fontId="35" fillId="0" borderId="0" xfId="0" applyFont="1" applyBorder="1"/>
    <xf numFmtId="0" fontId="37" fillId="0" borderId="0" xfId="0" applyFont="1" applyBorder="1" applyAlignment="1">
      <alignment horizontal="left"/>
    </xf>
    <xf numFmtId="0" fontId="38" fillId="0" borderId="1" xfId="0" applyFont="1" applyBorder="1" applyAlignment="1">
      <alignment horizontal="left"/>
    </xf>
    <xf numFmtId="0" fontId="39" fillId="0" borderId="1" xfId="0" applyFont="1" applyBorder="1"/>
    <xf numFmtId="3" fontId="39" fillId="0" borderId="0" xfId="0" applyNumberFormat="1" applyFont="1"/>
    <xf numFmtId="0" fontId="40" fillId="0" borderId="0" xfId="0" applyFont="1"/>
    <xf numFmtId="0" fontId="39" fillId="0" borderId="0" xfId="0" applyFont="1"/>
    <xf numFmtId="0" fontId="41" fillId="0" borderId="0" xfId="0" quotePrefix="1" applyFont="1"/>
    <xf numFmtId="0" fontId="42" fillId="0" borderId="0" xfId="0" applyFont="1"/>
    <xf numFmtId="3" fontId="3" fillId="0" borderId="2" xfId="0" applyNumberFormat="1" applyFont="1" applyBorder="1"/>
    <xf numFmtId="1" fontId="6" fillId="0" borderId="0" xfId="0" applyNumberFormat="1" applyFont="1"/>
    <xf numFmtId="3" fontId="6" fillId="0" borderId="0" xfId="0" applyNumberFormat="1" applyFont="1"/>
    <xf numFmtId="3" fontId="7" fillId="0" borderId="0" xfId="0" applyNumberFormat="1" applyFont="1"/>
    <xf numFmtId="1" fontId="34" fillId="0" borderId="0" xfId="0" applyNumberFormat="1" applyFont="1"/>
    <xf numFmtId="0" fontId="34" fillId="0" borderId="0" xfId="0" applyFont="1" applyBorder="1"/>
    <xf numFmtId="0" fontId="10" fillId="0" borderId="0" xfId="0" applyFont="1" applyFill="1" applyBorder="1" applyAlignment="1">
      <alignment vertical="center"/>
    </xf>
    <xf numFmtId="9" fontId="13" fillId="4" borderId="0" xfId="0" applyNumberFormat="1" applyFont="1" applyFill="1" applyBorder="1"/>
    <xf numFmtId="9" fontId="13" fillId="4" borderId="1" xfId="0" applyNumberFormat="1" applyFont="1" applyFill="1" applyBorder="1"/>
    <xf numFmtId="0" fontId="36" fillId="0" borderId="1" xfId="0" applyFont="1" applyBorder="1" applyAlignment="1">
      <alignment horizontal="left"/>
    </xf>
    <xf numFmtId="0" fontId="43" fillId="0" borderId="0" xfId="0" applyFont="1"/>
    <xf numFmtId="4" fontId="43" fillId="0" borderId="0" xfId="0" applyNumberFormat="1" applyFont="1"/>
    <xf numFmtId="0" fontId="43" fillId="0" borderId="0" xfId="0" applyFont="1" applyBorder="1"/>
    <xf numFmtId="0" fontId="44" fillId="0" borderId="0" xfId="0" applyFont="1"/>
    <xf numFmtId="9" fontId="21" fillId="0" borderId="0" xfId="0" applyNumberFormat="1" applyFont="1" applyBorder="1" applyAlignment="1">
      <alignment horizontal="center"/>
    </xf>
    <xf numFmtId="169" fontId="3" fillId="0" borderId="0" xfId="0" applyNumberFormat="1" applyFont="1"/>
    <xf numFmtId="4" fontId="44" fillId="0" borderId="0" xfId="0" applyNumberFormat="1" applyFont="1"/>
    <xf numFmtId="4" fontId="46" fillId="0" borderId="0" xfId="0" applyNumberFormat="1" applyFont="1" applyAlignment="1">
      <alignment horizontal="center"/>
    </xf>
    <xf numFmtId="4" fontId="43" fillId="0" borderId="9" xfId="0" applyNumberFormat="1" applyFont="1" applyBorder="1"/>
    <xf numFmtId="3" fontId="43" fillId="0" borderId="0" xfId="0" applyNumberFormat="1" applyFont="1" applyBorder="1"/>
    <xf numFmtId="4" fontId="46" fillId="0" borderId="0" xfId="0" applyNumberFormat="1" applyFont="1"/>
    <xf numFmtId="0" fontId="46" fillId="0" borderId="0" xfId="0" applyFont="1"/>
    <xf numFmtId="0" fontId="44" fillId="0" borderId="0" xfId="0" applyFont="1" applyBorder="1"/>
    <xf numFmtId="3" fontId="44" fillId="0" borderId="0" xfId="0" applyNumberFormat="1" applyFont="1"/>
    <xf numFmtId="1" fontId="44" fillId="0" borderId="0" xfId="0" applyNumberFormat="1" applyFont="1"/>
    <xf numFmtId="3" fontId="43" fillId="0" borderId="0" xfId="0" applyNumberFormat="1" applyFont="1"/>
    <xf numFmtId="1" fontId="43" fillId="0" borderId="0" xfId="0" applyNumberFormat="1" applyFont="1"/>
    <xf numFmtId="4" fontId="43" fillId="0" borderId="0" xfId="0" applyNumberFormat="1" applyFont="1" applyAlignment="1">
      <alignment horizontal="center"/>
    </xf>
    <xf numFmtId="4" fontId="43" fillId="0" borderId="1" xfId="0" applyNumberFormat="1" applyFont="1" applyBorder="1" applyAlignment="1">
      <alignment horizontal="center"/>
    </xf>
    <xf numFmtId="4" fontId="47" fillId="0" borderId="0" xfId="0" applyNumberFormat="1" applyFont="1"/>
    <xf numFmtId="4" fontId="43" fillId="0" borderId="10" xfId="0" applyNumberFormat="1" applyFont="1" applyBorder="1"/>
    <xf numFmtId="0" fontId="49" fillId="0" borderId="0" xfId="0" applyFont="1" applyFill="1" applyBorder="1"/>
    <xf numFmtId="0" fontId="49" fillId="0" borderId="0" xfId="0" applyFont="1"/>
    <xf numFmtId="4" fontId="3" fillId="0" borderId="9" xfId="0" applyNumberFormat="1" applyFont="1" applyBorder="1"/>
    <xf numFmtId="4" fontId="3" fillId="0" borderId="11" xfId="0" applyNumberFormat="1" applyFont="1" applyBorder="1"/>
    <xf numFmtId="4" fontId="3" fillId="0" borderId="10" xfId="0" applyNumberFormat="1" applyFont="1" applyBorder="1"/>
    <xf numFmtId="0" fontId="3" fillId="0" borderId="10" xfId="0" applyNumberFormat="1" applyFont="1" applyBorder="1"/>
    <xf numFmtId="4" fontId="3" fillId="0" borderId="12" xfId="0" applyNumberFormat="1" applyFont="1" applyBorder="1"/>
    <xf numFmtId="0" fontId="4" fillId="0" borderId="0" xfId="0" applyFont="1" applyFill="1" applyBorder="1"/>
    <xf numFmtId="3" fontId="3" fillId="0" borderId="0" xfId="0" applyNumberFormat="1" applyFont="1" applyFill="1" applyBorder="1"/>
    <xf numFmtId="0" fontId="3" fillId="0" borderId="0" xfId="0" applyFont="1" applyFill="1" applyBorder="1"/>
    <xf numFmtId="4" fontId="3" fillId="0" borderId="0" xfId="1" applyFont="1"/>
    <xf numFmtId="4" fontId="28" fillId="0" borderId="0" xfId="1" applyFont="1"/>
    <xf numFmtId="0" fontId="13" fillId="0" borderId="0" xfId="0" applyFont="1" applyBorder="1"/>
    <xf numFmtId="0" fontId="43" fillId="0" borderId="0" xfId="0" applyFont="1" applyFill="1" applyBorder="1"/>
    <xf numFmtId="0" fontId="9" fillId="2" borderId="0" xfId="0" applyFont="1" applyFill="1"/>
    <xf numFmtId="0" fontId="9" fillId="0" borderId="3" xfId="0" applyFont="1" applyFill="1" applyBorder="1"/>
    <xf numFmtId="0" fontId="17" fillId="0" borderId="0" xfId="0" applyFont="1"/>
    <xf numFmtId="4" fontId="3" fillId="6" borderId="7" xfId="0" applyNumberFormat="1" applyFont="1" applyFill="1" applyBorder="1" applyAlignment="1">
      <alignment horizontal="left"/>
    </xf>
    <xf numFmtId="4" fontId="51" fillId="0" borderId="0" xfId="0" applyNumberFormat="1" applyFont="1"/>
    <xf numFmtId="4" fontId="3" fillId="0" borderId="0" xfId="0" applyNumberFormat="1" applyFont="1" applyBorder="1"/>
    <xf numFmtId="4" fontId="8" fillId="0" borderId="13" xfId="0" applyNumberFormat="1" applyFont="1" applyBorder="1"/>
    <xf numFmtId="4" fontId="43" fillId="0" borderId="0" xfId="0" applyNumberFormat="1" applyFont="1" applyAlignment="1">
      <alignment horizontal="right"/>
    </xf>
    <xf numFmtId="4" fontId="43" fillId="0" borderId="0" xfId="0" applyNumberFormat="1" applyFont="1" applyFill="1"/>
    <xf numFmtId="4" fontId="43" fillId="0" borderId="0" xfId="0" applyNumberFormat="1" applyFont="1" applyFill="1" applyBorder="1"/>
    <xf numFmtId="4" fontId="3" fillId="6" borderId="15" xfId="0" applyNumberFormat="1" applyFont="1" applyFill="1" applyBorder="1"/>
    <xf numFmtId="0" fontId="52" fillId="0" borderId="0" xfId="0" applyNumberFormat="1" applyFont="1" applyBorder="1" applyAlignment="1">
      <alignment horizontal="center"/>
    </xf>
    <xf numFmtId="4" fontId="8" fillId="0" borderId="0" xfId="0" applyNumberFormat="1" applyFont="1" applyBorder="1"/>
    <xf numFmtId="4" fontId="3" fillId="0" borderId="10" xfId="0" applyNumberFormat="1" applyFont="1" applyBorder="1" applyAlignment="1">
      <alignment horizontal="center"/>
    </xf>
    <xf numFmtId="4" fontId="3" fillId="0" borderId="9" xfId="0" applyNumberFormat="1" applyFont="1" applyBorder="1" applyAlignment="1">
      <alignment horizontal="center"/>
    </xf>
    <xf numFmtId="0" fontId="3" fillId="0" borderId="9" xfId="0" applyNumberFormat="1" applyFont="1" applyBorder="1"/>
    <xf numFmtId="4" fontId="3" fillId="0" borderId="0" xfId="0" applyNumberFormat="1" applyFont="1" applyFill="1"/>
    <xf numFmtId="4" fontId="4" fillId="0" borderId="0" xfId="0" applyNumberFormat="1" applyFont="1" applyFill="1"/>
    <xf numFmtId="0" fontId="49" fillId="0" borderId="0" xfId="0" applyFont="1" applyFill="1" applyBorder="1" applyAlignment="1">
      <alignment horizontal="left"/>
    </xf>
    <xf numFmtId="0" fontId="6" fillId="0" borderId="0" xfId="0" applyFont="1" applyFill="1" applyBorder="1" applyAlignment="1">
      <alignment horizontal="left"/>
    </xf>
    <xf numFmtId="0" fontId="34" fillId="0" borderId="0" xfId="0" applyFont="1" applyFill="1" applyBorder="1"/>
    <xf numFmtId="0" fontId="55" fillId="0" borderId="0" xfId="0" applyFont="1" applyFill="1" applyBorder="1"/>
    <xf numFmtId="3" fontId="2" fillId="0" borderId="7" xfId="0" applyNumberFormat="1" applyFont="1" applyBorder="1" applyAlignment="1">
      <alignment horizontal="center"/>
    </xf>
    <xf numFmtId="3" fontId="3" fillId="0" borderId="15" xfId="0" applyNumberFormat="1" applyFont="1" applyBorder="1"/>
    <xf numFmtId="3" fontId="3" fillId="0" borderId="8" xfId="0" applyNumberFormat="1" applyFont="1" applyBorder="1"/>
    <xf numFmtId="3" fontId="3" fillId="0" borderId="7" xfId="0" applyNumberFormat="1" applyFont="1" applyBorder="1"/>
    <xf numFmtId="0" fontId="3" fillId="0" borderId="0" xfId="0" applyFont="1" applyBorder="1" applyAlignment="1">
      <alignment horizontal="center"/>
    </xf>
    <xf numFmtId="3" fontId="43" fillId="0" borderId="0" xfId="0" applyNumberFormat="1" applyFont="1" applyFill="1"/>
    <xf numFmtId="0" fontId="60" fillId="0" borderId="0" xfId="0" applyFont="1"/>
    <xf numFmtId="0" fontId="49" fillId="0" borderId="0" xfId="0" applyFont="1" applyBorder="1"/>
    <xf numFmtId="4" fontId="3" fillId="7" borderId="0" xfId="0" applyNumberFormat="1" applyFont="1" applyFill="1"/>
    <xf numFmtId="3" fontId="3" fillId="0" borderId="0" xfId="0" applyNumberFormat="1" applyFont="1" applyFill="1"/>
    <xf numFmtId="4" fontId="3" fillId="0" borderId="9" xfId="0" applyNumberFormat="1" applyFont="1" applyFill="1" applyBorder="1"/>
    <xf numFmtId="4" fontId="3" fillId="0" borderId="10" xfId="0" applyNumberFormat="1" applyFont="1" applyFill="1" applyBorder="1"/>
    <xf numFmtId="0" fontId="58" fillId="0" borderId="0" xfId="0" applyFont="1"/>
    <xf numFmtId="3" fontId="4" fillId="0" borderId="0" xfId="0" applyNumberFormat="1" applyFont="1" applyFill="1" applyBorder="1"/>
    <xf numFmtId="3" fontId="26" fillId="0" borderId="0" xfId="0" applyNumberFormat="1" applyFont="1"/>
    <xf numFmtId="3" fontId="18" fillId="0" borderId="0" xfId="0" applyNumberFormat="1" applyFont="1"/>
    <xf numFmtId="3" fontId="54" fillId="0" borderId="0" xfId="0" applyNumberFormat="1" applyFont="1"/>
    <xf numFmtId="3" fontId="19" fillId="0" borderId="0" xfId="0" applyNumberFormat="1" applyFont="1"/>
    <xf numFmtId="3" fontId="32" fillId="0" borderId="0" xfId="0" applyNumberFormat="1" applyFont="1"/>
    <xf numFmtId="3" fontId="24" fillId="0" borderId="0" xfId="0" applyNumberFormat="1" applyFont="1"/>
    <xf numFmtId="10" fontId="3" fillId="0" borderId="0" xfId="0" applyNumberFormat="1" applyFont="1"/>
    <xf numFmtId="10" fontId="3" fillId="0" borderId="0" xfId="0" applyNumberFormat="1" applyFont="1" applyFill="1"/>
    <xf numFmtId="10" fontId="49" fillId="0" borderId="0" xfId="0" applyNumberFormat="1" applyFont="1" applyFill="1"/>
    <xf numFmtId="10" fontId="57" fillId="0" borderId="0" xfId="0" applyNumberFormat="1" applyFont="1" applyFill="1"/>
    <xf numFmtId="10" fontId="28" fillId="0" borderId="0" xfId="0" applyNumberFormat="1" applyFont="1" applyFill="1"/>
    <xf numFmtId="10" fontId="25" fillId="0" borderId="0" xfId="0" applyNumberFormat="1" applyFont="1" applyFill="1"/>
    <xf numFmtId="10" fontId="27" fillId="0" borderId="0" xfId="0" applyNumberFormat="1" applyFont="1" applyFill="1"/>
    <xf numFmtId="0" fontId="6" fillId="0" borderId="16" xfId="0" applyFont="1" applyFill="1" applyBorder="1" applyAlignment="1">
      <alignment horizontal="center" vertical="center"/>
    </xf>
    <xf numFmtId="0" fontId="6" fillId="0" borderId="16" xfId="0" applyFont="1" applyFill="1" applyBorder="1" applyAlignment="1">
      <alignment horizontal="center"/>
    </xf>
    <xf numFmtId="0" fontId="7" fillId="0" borderId="16" xfId="0" applyFont="1" applyFill="1" applyBorder="1" applyAlignment="1">
      <alignment horizontal="center"/>
    </xf>
    <xf numFmtId="0" fontId="6" fillId="0" borderId="16" xfId="0" applyNumberFormat="1" applyFont="1" applyFill="1" applyBorder="1" applyAlignment="1">
      <alignment horizontal="center"/>
    </xf>
    <xf numFmtId="0" fontId="6" fillId="0" borderId="0" xfId="0" applyFont="1" applyAlignment="1">
      <alignment horizontal="center"/>
    </xf>
    <xf numFmtId="2" fontId="6"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xf>
    <xf numFmtId="0" fontId="49" fillId="2" borderId="0" xfId="0" applyFont="1" applyFill="1"/>
    <xf numFmtId="2" fontId="49" fillId="2" borderId="0" xfId="0" applyNumberFormat="1" applyFont="1" applyFill="1" applyAlignment="1">
      <alignment horizontal="center"/>
    </xf>
    <xf numFmtId="0" fontId="49" fillId="2" borderId="0" xfId="0" applyFont="1" applyFill="1" applyAlignment="1">
      <alignment horizontal="center"/>
    </xf>
    <xf numFmtId="0" fontId="6" fillId="2" borderId="0" xfId="0" applyFont="1" applyFill="1" applyBorder="1" applyAlignment="1">
      <alignment vertical="center"/>
    </xf>
    <xf numFmtId="0" fontId="64" fillId="0" borderId="0" xfId="0" applyFont="1" applyFill="1" applyBorder="1" applyAlignment="1">
      <alignment vertical="center"/>
    </xf>
    <xf numFmtId="0" fontId="49" fillId="2" borderId="0" xfId="0" applyFont="1" applyFill="1" applyBorder="1" applyAlignment="1">
      <alignment vertical="center"/>
    </xf>
    <xf numFmtId="0" fontId="60" fillId="0" borderId="0" xfId="0" applyFont="1" applyFill="1" applyBorder="1" applyAlignment="1">
      <alignment vertical="center"/>
    </xf>
    <xf numFmtId="2" fontId="49" fillId="0" borderId="0" xfId="0" applyNumberFormat="1" applyFont="1" applyFill="1" applyBorder="1" applyAlignment="1">
      <alignment horizontal="center"/>
    </xf>
    <xf numFmtId="0" fontId="49" fillId="0" borderId="16" xfId="0" applyFont="1" applyFill="1" applyBorder="1" applyAlignment="1">
      <alignment horizontal="center"/>
    </xf>
    <xf numFmtId="0" fontId="49" fillId="2" borderId="0" xfId="0" applyFont="1" applyFill="1" applyBorder="1"/>
    <xf numFmtId="0" fontId="50" fillId="0" borderId="0" xfId="0" applyFont="1"/>
    <xf numFmtId="0" fontId="9" fillId="2" borderId="0" xfId="0" applyFont="1" applyFill="1" applyBorder="1"/>
    <xf numFmtId="0" fontId="50" fillId="2" borderId="0" xfId="0" applyFont="1" applyFill="1"/>
    <xf numFmtId="0" fontId="50" fillId="0" borderId="3" xfId="0" applyFont="1" applyFill="1" applyBorder="1"/>
    <xf numFmtId="0" fontId="58" fillId="0" borderId="0" xfId="0" applyFont="1" applyFill="1" applyBorder="1"/>
    <xf numFmtId="0" fontId="50" fillId="2" borderId="0" xfId="0" applyFont="1" applyFill="1" applyBorder="1"/>
    <xf numFmtId="0" fontId="49" fillId="0" borderId="3" xfId="0" applyFont="1" applyFill="1" applyBorder="1"/>
    <xf numFmtId="0" fontId="58" fillId="2" borderId="0" xfId="0" applyFont="1" applyFill="1"/>
    <xf numFmtId="0" fontId="58" fillId="0" borderId="3" xfId="0" applyFont="1" applyFill="1" applyBorder="1"/>
    <xf numFmtId="0" fontId="7" fillId="2" borderId="0" xfId="0" applyFont="1" applyFill="1" applyBorder="1"/>
    <xf numFmtId="167" fontId="49" fillId="0" borderId="0" xfId="0" applyNumberFormat="1" applyFont="1" applyFill="1" applyBorder="1"/>
    <xf numFmtId="0" fontId="49" fillId="0" borderId="0" xfId="0" applyNumberFormat="1" applyFont="1" applyFill="1" applyBorder="1" applyAlignment="1">
      <alignment horizontal="center"/>
    </xf>
    <xf numFmtId="0" fontId="49" fillId="0" borderId="16" xfId="0" applyNumberFormat="1" applyFont="1" applyFill="1" applyBorder="1" applyAlignment="1">
      <alignment horizontal="center"/>
    </xf>
    <xf numFmtId="2" fontId="49" fillId="0" borderId="0" xfId="0" applyNumberFormat="1" applyFont="1" applyAlignment="1">
      <alignment horizontal="center"/>
    </xf>
    <xf numFmtId="0" fontId="49" fillId="0" borderId="0" xfId="0" applyFont="1" applyAlignment="1">
      <alignment horizontal="center"/>
    </xf>
    <xf numFmtId="0" fontId="44" fillId="0" borderId="1" xfId="0" applyFont="1" applyBorder="1"/>
    <xf numFmtId="3" fontId="44" fillId="0" borderId="1" xfId="0" applyNumberFormat="1" applyFont="1" applyBorder="1"/>
    <xf numFmtId="3" fontId="44" fillId="0" borderId="1" xfId="0" applyNumberFormat="1" applyFont="1" applyBorder="1" applyAlignment="1">
      <alignment horizontal="center"/>
    </xf>
    <xf numFmtId="3" fontId="44" fillId="0" borderId="17" xfId="0" applyNumberFormat="1" applyFont="1" applyBorder="1" applyAlignment="1">
      <alignment horizontal="center"/>
    </xf>
    <xf numFmtId="3" fontId="44" fillId="0" borderId="0" xfId="0" applyNumberFormat="1" applyFont="1" applyBorder="1" applyAlignment="1">
      <alignment horizontal="center"/>
    </xf>
    <xf numFmtId="1" fontId="44" fillId="0" borderId="0" xfId="0" applyNumberFormat="1" applyFont="1" applyAlignment="1">
      <alignment horizontal="center"/>
    </xf>
    <xf numFmtId="0" fontId="44" fillId="0" borderId="0" xfId="0" applyFont="1" applyAlignment="1">
      <alignment horizontal="left"/>
    </xf>
    <xf numFmtId="0" fontId="44" fillId="0" borderId="0" xfId="0" applyFont="1" applyFill="1" applyAlignment="1">
      <alignment horizontal="left"/>
    </xf>
    <xf numFmtId="3" fontId="44" fillId="0" borderId="0" xfId="0" applyNumberFormat="1" applyFont="1" applyBorder="1"/>
    <xf numFmtId="3" fontId="44" fillId="0" borderId="5" xfId="0" applyNumberFormat="1" applyFont="1" applyBorder="1"/>
    <xf numFmtId="3" fontId="46" fillId="0" borderId="0" xfId="0" applyNumberFormat="1" applyFont="1" applyBorder="1" applyAlignment="1">
      <alignment horizontal="right"/>
    </xf>
    <xf numFmtId="3" fontId="44" fillId="0" borderId="6" xfId="0" applyNumberFormat="1" applyFont="1" applyBorder="1"/>
    <xf numFmtId="3" fontId="44" fillId="0" borderId="13" xfId="0" applyNumberFormat="1" applyFont="1" applyBorder="1"/>
    <xf numFmtId="3" fontId="44" fillId="4" borderId="6" xfId="0" applyNumberFormat="1" applyFont="1" applyFill="1" applyBorder="1"/>
    <xf numFmtId="0" fontId="44" fillId="4" borderId="6" xfId="0" applyFont="1" applyFill="1" applyBorder="1"/>
    <xf numFmtId="3" fontId="44" fillId="4" borderId="18" xfId="0" applyNumberFormat="1" applyFont="1" applyFill="1" applyBorder="1"/>
    <xf numFmtId="3" fontId="44" fillId="4" borderId="10" xfId="0" applyNumberFormat="1" applyFont="1" applyFill="1" applyBorder="1"/>
    <xf numFmtId="3" fontId="44" fillId="4" borderId="12" xfId="0" applyNumberFormat="1" applyFont="1" applyFill="1" applyBorder="1"/>
    <xf numFmtId="3" fontId="43" fillId="5" borderId="5" xfId="0" applyNumberFormat="1" applyFont="1" applyFill="1" applyBorder="1"/>
    <xf numFmtId="0" fontId="43" fillId="5" borderId="5" xfId="0" applyFont="1" applyFill="1" applyBorder="1"/>
    <xf numFmtId="3" fontId="43" fillId="5" borderId="2" xfId="0" applyNumberFormat="1" applyFont="1" applyFill="1" applyBorder="1"/>
    <xf numFmtId="3" fontId="43" fillId="5" borderId="1" xfId="0" applyNumberFormat="1" applyFont="1" applyFill="1" applyBorder="1"/>
    <xf numFmtId="3" fontId="43" fillId="0" borderId="0" xfId="0" applyNumberFormat="1" applyFont="1" applyFill="1" applyBorder="1"/>
    <xf numFmtId="4" fontId="44" fillId="0" borderId="0" xfId="1" applyFont="1"/>
    <xf numFmtId="4" fontId="43" fillId="0" borderId="0" xfId="1" applyFont="1"/>
    <xf numFmtId="10" fontId="43" fillId="0" borderId="0" xfId="0" applyNumberFormat="1" applyFont="1"/>
    <xf numFmtId="10" fontId="43" fillId="0" borderId="0" xfId="0" applyNumberFormat="1" applyFont="1" applyFill="1"/>
    <xf numFmtId="0" fontId="45" fillId="0" borderId="0" xfId="0" applyFont="1" applyBorder="1"/>
    <xf numFmtId="3" fontId="44" fillId="0" borderId="0" xfId="0" applyNumberFormat="1" applyFont="1" applyAlignment="1">
      <alignment horizontal="center"/>
    </xf>
    <xf numFmtId="0" fontId="6" fillId="0" borderId="0" xfId="0" applyFont="1" applyFill="1"/>
    <xf numFmtId="0" fontId="44" fillId="0" borderId="0" xfId="0" applyFont="1" applyBorder="1" applyAlignment="1">
      <alignment horizontal="center"/>
    </xf>
    <xf numFmtId="0" fontId="44" fillId="0" borderId="0" xfId="0" applyFont="1" applyAlignment="1"/>
    <xf numFmtId="0" fontId="43" fillId="0" borderId="0" xfId="0" applyFont="1" applyBorder="1" applyAlignment="1"/>
    <xf numFmtId="0" fontId="43" fillId="0" borderId="0" xfId="0" applyFont="1" applyAlignment="1"/>
    <xf numFmtId="169" fontId="44" fillId="0" borderId="5" xfId="0" applyNumberFormat="1" applyFont="1" applyBorder="1"/>
    <xf numFmtId="3" fontId="49" fillId="0" borderId="0" xfId="0" applyNumberFormat="1" applyFont="1"/>
    <xf numFmtId="0" fontId="46" fillId="0" borderId="0" xfId="0" applyFont="1" applyBorder="1"/>
    <xf numFmtId="0" fontId="53" fillId="0" borderId="1" xfId="0" applyFont="1" applyBorder="1"/>
    <xf numFmtId="3" fontId="53" fillId="0" borderId="13" xfId="0" applyNumberFormat="1" applyFont="1" applyBorder="1"/>
    <xf numFmtId="0" fontId="50" fillId="0" borderId="0" xfId="0" applyFont="1" applyAlignment="1">
      <alignment horizontal="center"/>
    </xf>
    <xf numFmtId="4" fontId="4" fillId="0" borderId="0" xfId="0" applyNumberFormat="1" applyFont="1" applyAlignment="1">
      <alignment horizontal="center"/>
    </xf>
    <xf numFmtId="4" fontId="44" fillId="0" borderId="0" xfId="0" applyNumberFormat="1" applyFont="1" applyAlignment="1">
      <alignment horizontal="center"/>
    </xf>
    <xf numFmtId="4" fontId="3" fillId="0" borderId="0" xfId="0" applyNumberFormat="1" applyFont="1" applyAlignment="1">
      <alignment horizontal="left"/>
    </xf>
    <xf numFmtId="0" fontId="5" fillId="0" borderId="2" xfId="0" applyNumberFormat="1" applyFont="1" applyBorder="1" applyAlignment="1">
      <alignment horizontal="center"/>
    </xf>
    <xf numFmtId="0" fontId="3" fillId="0" borderId="0" xfId="0" applyNumberFormat="1" applyFont="1" applyBorder="1" applyAlignment="1">
      <alignment horizontal="center"/>
    </xf>
    <xf numFmtId="0" fontId="12" fillId="0" borderId="0" xfId="0" applyNumberFormat="1" applyFont="1" applyBorder="1" applyAlignment="1">
      <alignment horizontal="center"/>
    </xf>
    <xf numFmtId="0" fontId="43" fillId="0" borderId="9" xfId="0" applyNumberFormat="1" applyFont="1" applyBorder="1"/>
    <xf numFmtId="0" fontId="43" fillId="0" borderId="10" xfId="0" applyNumberFormat="1" applyFont="1" applyBorder="1"/>
    <xf numFmtId="0" fontId="49" fillId="3" borderId="0" xfId="0" applyFont="1" applyFill="1" applyAlignment="1"/>
    <xf numFmtId="4" fontId="43" fillId="0" borderId="0" xfId="0" applyNumberFormat="1" applyFont="1" applyFill="1" applyAlignment="1">
      <alignment wrapText="1"/>
    </xf>
    <xf numFmtId="0" fontId="49" fillId="0" borderId="0" xfId="0" applyFont="1" applyFill="1" applyAlignment="1"/>
    <xf numFmtId="4" fontId="43" fillId="0" borderId="2" xfId="0" applyNumberFormat="1" applyFont="1" applyBorder="1"/>
    <xf numFmtId="4" fontId="43" fillId="0" borderId="8" xfId="0" applyNumberFormat="1" applyFont="1" applyBorder="1"/>
    <xf numFmtId="0" fontId="6" fillId="0" borderId="0" xfId="0" applyFont="1" applyFill="1" applyBorder="1" applyAlignment="1"/>
    <xf numFmtId="0" fontId="6" fillId="0" borderId="0" xfId="0" applyFont="1" applyFill="1" applyAlignment="1"/>
    <xf numFmtId="4" fontId="44" fillId="0" borderId="0" xfId="0" applyNumberFormat="1" applyFont="1" applyAlignment="1">
      <alignment horizontal="right"/>
    </xf>
    <xf numFmtId="4" fontId="6" fillId="0" borderId="0" xfId="0" applyNumberFormat="1" applyFont="1" applyBorder="1" applyAlignment="1">
      <alignment horizontal="left"/>
    </xf>
    <xf numFmtId="49" fontId="6" fillId="0" borderId="0" xfId="0" applyNumberFormat="1" applyFont="1" applyFill="1" applyBorder="1" applyAlignment="1">
      <alignment horizontal="left"/>
    </xf>
    <xf numFmtId="3" fontId="2" fillId="0" borderId="0" xfId="0" applyNumberFormat="1" applyFont="1" applyAlignment="1">
      <alignment horizontal="left"/>
    </xf>
    <xf numFmtId="0" fontId="58" fillId="0" borderId="0" xfId="0" applyFont="1" applyFill="1" applyAlignment="1">
      <alignment horizontal="left"/>
    </xf>
    <xf numFmtId="0" fontId="59" fillId="0" borderId="4" xfId="0" applyFont="1" applyFill="1" applyBorder="1" applyAlignment="1">
      <alignment horizontal="right"/>
    </xf>
    <xf numFmtId="0" fontId="49" fillId="0" borderId="0" xfId="0" applyFont="1" applyFill="1"/>
    <xf numFmtId="0" fontId="60" fillId="0" borderId="0" xfId="0" applyFont="1" applyFill="1"/>
    <xf numFmtId="0" fontId="58" fillId="0" borderId="0" xfId="0" applyFont="1" applyFill="1"/>
    <xf numFmtId="0" fontId="61" fillId="0" borderId="19" xfId="0" applyFont="1" applyFill="1" applyBorder="1"/>
    <xf numFmtId="0" fontId="59" fillId="0" borderId="9" xfId="0" applyFont="1" applyFill="1" applyBorder="1"/>
    <xf numFmtId="0" fontId="59" fillId="0" borderId="11" xfId="0" applyFont="1" applyFill="1" applyBorder="1"/>
    <xf numFmtId="0" fontId="60" fillId="0" borderId="0" xfId="0" applyFont="1" applyFill="1" applyBorder="1"/>
    <xf numFmtId="4" fontId="58" fillId="0" borderId="0" xfId="1" applyFont="1" applyFill="1"/>
    <xf numFmtId="4" fontId="58" fillId="0" borderId="4" xfId="1" applyFont="1" applyFill="1" applyBorder="1"/>
    <xf numFmtId="4" fontId="49" fillId="0" borderId="0" xfId="1" applyFont="1" applyFill="1"/>
    <xf numFmtId="4" fontId="6" fillId="0" borderId="0" xfId="1" applyFont="1" applyFill="1"/>
    <xf numFmtId="0" fontId="10" fillId="0" borderId="0" xfId="0" applyFont="1" applyFill="1"/>
    <xf numFmtId="0" fontId="56" fillId="0" borderId="0" xfId="0" applyFont="1" applyFill="1" applyBorder="1"/>
    <xf numFmtId="0" fontId="55" fillId="0" borderId="0" xfId="0" applyFont="1" applyFill="1"/>
    <xf numFmtId="0" fontId="62" fillId="0" borderId="0" xfId="0" applyFont="1" applyFill="1"/>
    <xf numFmtId="0" fontId="49" fillId="0" borderId="4" xfId="0" applyFont="1" applyFill="1" applyBorder="1" applyAlignment="1">
      <alignment horizontal="left"/>
    </xf>
    <xf numFmtId="0" fontId="63" fillId="0" borderId="0" xfId="0" applyFont="1" applyFill="1"/>
    <xf numFmtId="3" fontId="3" fillId="0" borderId="2" xfId="0" applyNumberFormat="1" applyFont="1" applyFill="1" applyBorder="1"/>
    <xf numFmtId="3" fontId="44" fillId="0" borderId="5" xfId="0" applyNumberFormat="1" applyFont="1" applyFill="1" applyBorder="1"/>
    <xf numFmtId="164" fontId="49" fillId="8" borderId="2" xfId="2" applyNumberFormat="1" applyFont="1" applyFill="1" applyBorder="1" applyAlignment="1">
      <alignment horizontal="left"/>
    </xf>
    <xf numFmtId="10" fontId="49" fillId="8" borderId="2" xfId="0" applyNumberFormat="1" applyFont="1" applyFill="1" applyBorder="1" applyAlignment="1">
      <alignment horizontal="left"/>
    </xf>
    <xf numFmtId="9" fontId="6" fillId="8" borderId="2" xfId="0" applyNumberFormat="1" applyFont="1" applyFill="1" applyBorder="1" applyAlignment="1">
      <alignment horizontal="left"/>
    </xf>
    <xf numFmtId="10" fontId="3" fillId="8" borderId="2" xfId="0" applyNumberFormat="1" applyFont="1" applyFill="1" applyBorder="1"/>
    <xf numFmtId="10" fontId="3" fillId="8" borderId="8" xfId="0" applyNumberFormat="1" applyFont="1" applyFill="1" applyBorder="1"/>
    <xf numFmtId="3" fontId="3" fillId="8" borderId="2" xfId="0" applyNumberFormat="1" applyFont="1" applyFill="1" applyBorder="1"/>
    <xf numFmtId="4" fontId="3" fillId="8" borderId="2" xfId="0" applyNumberFormat="1" applyFont="1" applyFill="1" applyBorder="1"/>
    <xf numFmtId="9" fontId="3" fillId="8" borderId="2" xfId="0" applyNumberFormat="1" applyFont="1" applyFill="1" applyBorder="1" applyAlignment="1">
      <alignment horizontal="right"/>
    </xf>
    <xf numFmtId="9" fontId="49" fillId="8" borderId="2" xfId="0" applyNumberFormat="1" applyFont="1" applyFill="1" applyBorder="1" applyAlignment="1">
      <alignment horizontal="left"/>
    </xf>
    <xf numFmtId="0" fontId="9" fillId="9" borderId="21" xfId="0" applyFont="1" applyFill="1" applyBorder="1"/>
    <xf numFmtId="0" fontId="49" fillId="9" borderId="22" xfId="0" applyFont="1" applyFill="1" applyBorder="1"/>
    <xf numFmtId="0" fontId="49" fillId="9" borderId="21" xfId="0" applyFont="1" applyFill="1" applyBorder="1"/>
    <xf numFmtId="2" fontId="49" fillId="9" borderId="22" xfId="0" applyNumberFormat="1" applyFont="1" applyFill="1" applyBorder="1" applyAlignment="1">
      <alignment horizontal="center"/>
    </xf>
    <xf numFmtId="0" fontId="6" fillId="9" borderId="0" xfId="0" applyFont="1" applyFill="1"/>
    <xf numFmtId="0" fontId="6" fillId="9" borderId="2" xfId="0" applyNumberFormat="1" applyFont="1" applyFill="1" applyBorder="1" applyAlignment="1">
      <alignment horizontal="center"/>
    </xf>
    <xf numFmtId="167" fontId="6" fillId="9" borderId="2" xfId="0" applyNumberFormat="1" applyFont="1" applyFill="1" applyBorder="1"/>
    <xf numFmtId="0" fontId="6" fillId="9" borderId="2" xfId="0" applyFont="1" applyFill="1" applyBorder="1"/>
    <xf numFmtId="20" fontId="6" fillId="9" borderId="2" xfId="0" applyNumberFormat="1" applyFont="1" applyFill="1" applyBorder="1" applyAlignment="1">
      <alignment horizontal="left"/>
    </xf>
    <xf numFmtId="0" fontId="49" fillId="9" borderId="2" xfId="0" applyFont="1" applyFill="1" applyBorder="1"/>
    <xf numFmtId="3" fontId="4" fillId="10" borderId="5" xfId="0" applyNumberFormat="1" applyFont="1" applyFill="1" applyBorder="1" applyAlignment="1">
      <alignment horizontal="right"/>
    </xf>
    <xf numFmtId="4" fontId="59" fillId="8" borderId="2" xfId="0" applyNumberFormat="1" applyFont="1" applyFill="1" applyBorder="1" applyAlignment="1">
      <alignment horizontal="center"/>
    </xf>
    <xf numFmtId="0" fontId="11" fillId="0" borderId="0" xfId="0" applyFont="1" applyFill="1" applyBorder="1" applyAlignment="1">
      <alignment horizontal="right" vertical="center"/>
    </xf>
    <xf numFmtId="0" fontId="7" fillId="9" borderId="2" xfId="0" applyFont="1" applyFill="1" applyBorder="1"/>
    <xf numFmtId="0" fontId="49" fillId="9" borderId="2" xfId="0" applyFont="1" applyFill="1" applyBorder="1" applyAlignment="1">
      <alignment horizontal="left"/>
    </xf>
    <xf numFmtId="0" fontId="49" fillId="9" borderId="0" xfId="0" applyFont="1" applyFill="1"/>
    <xf numFmtId="0" fontId="13" fillId="9" borderId="0" xfId="0" applyFont="1" applyFill="1" applyBorder="1" applyAlignment="1">
      <alignment horizontal="left"/>
    </xf>
    <xf numFmtId="0" fontId="2" fillId="9" borderId="0" xfId="0" applyFont="1" applyFill="1"/>
    <xf numFmtId="0" fontId="13" fillId="9" borderId="0" xfId="0" applyFont="1" applyFill="1" applyBorder="1" applyAlignment="1">
      <alignment horizontal="left" wrapText="1"/>
    </xf>
    <xf numFmtId="3" fontId="7" fillId="0" borderId="0" xfId="0" applyNumberFormat="1" applyFont="1" applyFill="1" applyBorder="1" applyAlignment="1">
      <alignment horizontal="center"/>
    </xf>
    <xf numFmtId="0" fontId="58" fillId="0" borderId="4" xfId="0" applyFont="1" applyFill="1" applyBorder="1" applyAlignment="1">
      <alignment horizontal="left"/>
    </xf>
    <xf numFmtId="3" fontId="2" fillId="0" borderId="5" xfId="0" applyNumberFormat="1" applyFont="1" applyBorder="1" applyAlignment="1">
      <alignment horizontal="center"/>
    </xf>
    <xf numFmtId="0" fontId="2" fillId="0" borderId="5" xfId="0" applyFont="1" applyBorder="1" applyAlignment="1">
      <alignment horizontal="center"/>
    </xf>
    <xf numFmtId="3" fontId="2" fillId="0" borderId="14" xfId="0" applyNumberFormat="1" applyFont="1" applyBorder="1" applyAlignment="1">
      <alignment horizontal="center"/>
    </xf>
    <xf numFmtId="0" fontId="55" fillId="9" borderId="20" xfId="0" applyFont="1" applyFill="1" applyBorder="1"/>
    <xf numFmtId="0" fontId="6" fillId="9" borderId="7" xfId="0" applyNumberFormat="1" applyFont="1" applyFill="1" applyBorder="1" applyAlignment="1">
      <alignment horizontal="center"/>
    </xf>
    <xf numFmtId="0" fontId="49" fillId="9" borderId="4" xfId="0" applyFont="1" applyFill="1" applyBorder="1" applyAlignment="1">
      <alignment horizontal="left"/>
    </xf>
    <xf numFmtId="0" fontId="49" fillId="9" borderId="24" xfId="0" applyFont="1" applyFill="1" applyBorder="1" applyAlignment="1">
      <alignment horizontal="left"/>
    </xf>
    <xf numFmtId="0" fontId="49" fillId="9" borderId="25" xfId="0" applyFont="1" applyFill="1" applyBorder="1"/>
    <xf numFmtId="0" fontId="49" fillId="9" borderId="26" xfId="0" applyFont="1" applyFill="1" applyBorder="1"/>
    <xf numFmtId="2" fontId="49" fillId="9" borderId="26" xfId="0" applyNumberFormat="1" applyFont="1" applyFill="1" applyBorder="1" applyAlignment="1">
      <alignment horizontal="center"/>
    </xf>
    <xf numFmtId="0" fontId="49" fillId="9" borderId="20" xfId="0" applyFont="1" applyFill="1" applyBorder="1"/>
    <xf numFmtId="0" fontId="50" fillId="9" borderId="22" xfId="0" applyFont="1" applyFill="1" applyBorder="1"/>
    <xf numFmtId="0" fontId="6" fillId="9" borderId="23" xfId="0" applyFont="1" applyFill="1" applyBorder="1" applyAlignment="1">
      <alignment horizontal="left"/>
    </xf>
    <xf numFmtId="0" fontId="6" fillId="9" borderId="20" xfId="0" applyFont="1" applyFill="1" applyBorder="1"/>
    <xf numFmtId="0" fontId="6" fillId="9" borderId="22" xfId="0" applyFont="1" applyFill="1" applyBorder="1"/>
    <xf numFmtId="2" fontId="6" fillId="9" borderId="23" xfId="0" applyNumberFormat="1" applyFont="1" applyFill="1" applyBorder="1" applyAlignment="1">
      <alignment horizontal="center"/>
    </xf>
    <xf numFmtId="0" fontId="49" fillId="9" borderId="7" xfId="0" applyFont="1" applyFill="1" applyBorder="1" applyAlignment="1">
      <alignment horizontal="left"/>
    </xf>
    <xf numFmtId="170" fontId="6" fillId="9" borderId="13" xfId="0" applyNumberFormat="1" applyFont="1" applyFill="1" applyBorder="1"/>
    <xf numFmtId="0" fontId="6" fillId="9" borderId="13" xfId="0" applyFont="1" applyFill="1" applyBorder="1"/>
    <xf numFmtId="0" fontId="49" fillId="9" borderId="13" xfId="0" applyFont="1" applyFill="1" applyBorder="1"/>
    <xf numFmtId="0" fontId="3" fillId="9" borderId="2" xfId="0" applyFont="1" applyFill="1" applyBorder="1" applyAlignment="1">
      <alignment horizontal="left"/>
    </xf>
    <xf numFmtId="0" fontId="6" fillId="0" borderId="0" xfId="0" applyFont="1" applyFill="1" applyBorder="1" applyAlignment="1">
      <alignment wrapText="1"/>
    </xf>
    <xf numFmtId="0" fontId="41" fillId="0" borderId="0" xfId="0" applyFont="1" applyAlignment="1">
      <alignment horizontal="left"/>
    </xf>
    <xf numFmtId="3" fontId="4" fillId="10" borderId="4" xfId="0" applyNumberFormat="1" applyFont="1" applyFill="1" applyBorder="1" applyAlignment="1">
      <alignment horizontal="center"/>
    </xf>
    <xf numFmtId="3" fontId="5" fillId="0" borderId="6" xfId="0" applyNumberFormat="1" applyFont="1" applyFill="1" applyBorder="1"/>
    <xf numFmtId="3" fontId="5" fillId="0" borderId="0" xfId="0" applyNumberFormat="1" applyFont="1" applyFill="1" applyBorder="1"/>
    <xf numFmtId="3" fontId="5" fillId="0" borderId="1" xfId="0" applyNumberFormat="1" applyFont="1" applyFill="1" applyBorder="1"/>
    <xf numFmtId="3" fontId="4" fillId="0" borderId="5" xfId="0" applyNumberFormat="1" applyFont="1" applyFill="1" applyBorder="1"/>
    <xf numFmtId="3" fontId="4" fillId="0" borderId="1" xfId="0" applyNumberFormat="1" applyFont="1" applyFill="1" applyBorder="1"/>
    <xf numFmtId="0" fontId="5" fillId="0" borderId="6" xfId="0" applyFont="1" applyFill="1" applyBorder="1"/>
    <xf numFmtId="0" fontId="5" fillId="0" borderId="0" xfId="0" applyFont="1" applyFill="1" applyBorder="1"/>
    <xf numFmtId="0" fontId="5" fillId="0" borderId="1" xfId="0" applyFont="1" applyFill="1" applyBorder="1"/>
    <xf numFmtId="0" fontId="4" fillId="0" borderId="5" xfId="0" applyFont="1" applyFill="1" applyBorder="1"/>
    <xf numFmtId="0" fontId="4" fillId="0" borderId="1" xfId="0" applyFont="1" applyFill="1" applyBorder="1"/>
    <xf numFmtId="0" fontId="4" fillId="0" borderId="4" xfId="0" applyFont="1" applyFill="1" applyBorder="1"/>
    <xf numFmtId="9" fontId="5" fillId="9" borderId="0" xfId="0" applyNumberFormat="1" applyFont="1" applyFill="1" applyBorder="1" applyAlignment="1">
      <alignment horizontal="right"/>
    </xf>
    <xf numFmtId="9" fontId="5" fillId="9" borderId="1" xfId="0" applyNumberFormat="1" applyFont="1" applyFill="1" applyBorder="1" applyAlignment="1">
      <alignment horizontal="right"/>
    </xf>
    <xf numFmtId="3" fontId="3" fillId="9" borderId="0" xfId="0" applyNumberFormat="1" applyFont="1" applyFill="1"/>
    <xf numFmtId="3" fontId="15" fillId="9" borderId="0" xfId="0" applyNumberFormat="1" applyFont="1" applyFill="1"/>
    <xf numFmtId="0" fontId="43" fillId="9" borderId="0" xfId="0" applyFont="1" applyFill="1" applyBorder="1"/>
    <xf numFmtId="3" fontId="43" fillId="9" borderId="0" xfId="0" applyNumberFormat="1" applyFont="1" applyFill="1"/>
    <xf numFmtId="0" fontId="58" fillId="9" borderId="2" xfId="0" applyFont="1" applyFill="1" applyBorder="1"/>
    <xf numFmtId="0" fontId="49" fillId="9" borderId="0" xfId="0" applyFont="1" applyFill="1" applyAlignment="1"/>
    <xf numFmtId="4" fontId="44" fillId="9" borderId="0" xfId="0" applyNumberFormat="1" applyFont="1" applyFill="1"/>
    <xf numFmtId="0" fontId="13" fillId="9" borderId="0" xfId="0" applyFont="1" applyFill="1" applyBorder="1" applyAlignment="1">
      <alignment horizontal="left" vertical="top" wrapText="1"/>
    </xf>
    <xf numFmtId="4" fontId="28" fillId="9" borderId="14" xfId="1" applyFont="1" applyFill="1" applyBorder="1"/>
    <xf numFmtId="0" fontId="12" fillId="9" borderId="0" xfId="0" applyFont="1" applyFill="1" applyBorder="1" applyAlignment="1">
      <alignment horizontal="left" wrapText="1"/>
    </xf>
    <xf numFmtId="0" fontId="49" fillId="9" borderId="27" xfId="0" applyNumberFormat="1" applyFont="1" applyFill="1" applyBorder="1" applyAlignment="1">
      <alignment horizontal="center"/>
    </xf>
    <xf numFmtId="20" fontId="6" fillId="0" borderId="0" xfId="0" applyNumberFormat="1" applyFont="1" applyFill="1" applyBorder="1" applyAlignment="1">
      <alignment horizontal="left"/>
    </xf>
    <xf numFmtId="0" fontId="6" fillId="0" borderId="0" xfId="0" applyFont="1" applyFill="1" applyAlignment="1">
      <alignment vertical="center"/>
    </xf>
    <xf numFmtId="0" fontId="55" fillId="0" borderId="25" xfId="0" applyFont="1" applyFill="1" applyBorder="1"/>
    <xf numFmtId="0" fontId="9" fillId="0" borderId="25" xfId="0" applyFont="1" applyFill="1" applyBorder="1"/>
    <xf numFmtId="0" fontId="66" fillId="3" borderId="0" xfId="0" applyFont="1" applyFill="1" applyBorder="1" applyAlignment="1">
      <alignment horizontal="center" wrapText="1"/>
    </xf>
    <xf numFmtId="3" fontId="35" fillId="9" borderId="13" xfId="0" applyNumberFormat="1" applyFont="1" applyFill="1" applyBorder="1"/>
    <xf numFmtId="3" fontId="7" fillId="0" borderId="0" xfId="0" applyNumberFormat="1" applyFont="1" applyFill="1" applyBorder="1" applyAlignment="1">
      <alignment horizontal="center" vertical="center"/>
    </xf>
    <xf numFmtId="3" fontId="7" fillId="9" borderId="13" xfId="0" applyNumberFormat="1" applyFont="1" applyFill="1" applyBorder="1" applyAlignment="1">
      <alignment horizontal="center" vertical="center"/>
    </xf>
    <xf numFmtId="0" fontId="3" fillId="9" borderId="0" xfId="0" applyFont="1" applyFill="1" applyAlignment="1">
      <alignment vertical="top" wrapText="1"/>
    </xf>
    <xf numFmtId="0" fontId="13" fillId="3" borderId="0" xfId="0" applyFont="1" applyFill="1" applyBorder="1" applyAlignment="1">
      <alignment horizontal="left"/>
    </xf>
    <xf numFmtId="0" fontId="49" fillId="3" borderId="0" xfId="0" applyFont="1" applyFill="1" applyAlignment="1"/>
    <xf numFmtId="0" fontId="6" fillId="0" borderId="0" xfId="0" applyFont="1" applyFill="1" applyAlignment="1">
      <alignment horizontal="left"/>
    </xf>
    <xf numFmtId="0" fontId="58" fillId="9" borderId="4" xfId="0" applyFont="1" applyFill="1" applyBorder="1"/>
    <xf numFmtId="3" fontId="68" fillId="0" borderId="0" xfId="0" applyNumberFormat="1" applyFont="1"/>
    <xf numFmtId="0" fontId="2" fillId="0" borderId="0" xfId="0" applyFont="1"/>
    <xf numFmtId="168" fontId="36" fillId="9" borderId="0" xfId="0" applyNumberFormat="1" applyFont="1" applyFill="1"/>
    <xf numFmtId="0" fontId="53" fillId="0" borderId="28" xfId="0" applyFont="1" applyFill="1" applyBorder="1"/>
    <xf numFmtId="0" fontId="9" fillId="0" borderId="29" xfId="0" applyFont="1" applyFill="1" applyBorder="1"/>
    <xf numFmtId="0" fontId="11" fillId="0" borderId="31" xfId="0" applyFont="1" applyFill="1" applyBorder="1"/>
    <xf numFmtId="0" fontId="9" fillId="0" borderId="32" xfId="0" applyFont="1" applyFill="1" applyBorder="1"/>
    <xf numFmtId="0" fontId="8" fillId="0" borderId="25" xfId="0" applyFont="1" applyFill="1" applyBorder="1"/>
    <xf numFmtId="0" fontId="8" fillId="0" borderId="30" xfId="0" applyFont="1" applyFill="1" applyBorder="1"/>
    <xf numFmtId="0" fontId="8" fillId="0" borderId="33" xfId="0" applyFont="1" applyFill="1" applyBorder="1"/>
    <xf numFmtId="0" fontId="46" fillId="0" borderId="2" xfId="0" applyNumberFormat="1" applyFont="1" applyBorder="1" applyAlignment="1">
      <alignment horizontal="center"/>
    </xf>
    <xf numFmtId="4" fontId="3" fillId="3" borderId="0" xfId="0" applyNumberFormat="1" applyFont="1" applyFill="1" applyAlignment="1"/>
    <xf numFmtId="4" fontId="67" fillId="0" borderId="0" xfId="0" applyNumberFormat="1" applyFont="1"/>
    <xf numFmtId="4" fontId="43" fillId="11" borderId="0" xfId="0" applyNumberFormat="1" applyFont="1" applyFill="1"/>
    <xf numFmtId="4" fontId="3" fillId="11" borderId="0" xfId="0" applyNumberFormat="1" applyFont="1" applyFill="1"/>
    <xf numFmtId="167" fontId="49" fillId="9" borderId="7" xfId="0" applyNumberFormat="1" applyFont="1" applyFill="1" applyBorder="1"/>
    <xf numFmtId="167" fontId="49" fillId="9" borderId="15" xfId="0" applyNumberFormat="1" applyFont="1" applyFill="1" applyBorder="1"/>
    <xf numFmtId="0" fontId="2" fillId="0" borderId="0" xfId="0" applyFont="1" applyFill="1" applyBorder="1"/>
    <xf numFmtId="3" fontId="3" fillId="10" borderId="2" xfId="0" applyNumberFormat="1" applyFont="1" applyFill="1" applyBorder="1"/>
    <xf numFmtId="0" fontId="70" fillId="3" borderId="0" xfId="0" applyFont="1" applyFill="1" applyBorder="1" applyAlignment="1">
      <alignment horizontal="center"/>
    </xf>
    <xf numFmtId="0" fontId="14" fillId="3" borderId="0" xfId="0" applyFont="1" applyFill="1" applyBorder="1" applyAlignment="1">
      <alignment horizontal="left"/>
    </xf>
    <xf numFmtId="0" fontId="66" fillId="3" borderId="7" xfId="0" applyFont="1" applyFill="1" applyBorder="1" applyAlignment="1">
      <alignment horizontal="center"/>
    </xf>
    <xf numFmtId="0" fontId="66" fillId="3" borderId="15" xfId="0" applyFont="1" applyFill="1" applyBorder="1" applyAlignment="1">
      <alignment horizontal="center"/>
    </xf>
    <xf numFmtId="0" fontId="66" fillId="3" borderId="8" xfId="0" applyFont="1" applyFill="1" applyBorder="1" applyAlignment="1">
      <alignment horizontal="center"/>
    </xf>
    <xf numFmtId="3" fontId="14" fillId="3" borderId="0" xfId="0" applyNumberFormat="1" applyFont="1" applyFill="1" applyBorder="1" applyAlignment="1">
      <alignment horizontal="left" wrapText="1"/>
    </xf>
    <xf numFmtId="3" fontId="13" fillId="3" borderId="0" xfId="0" applyNumberFormat="1" applyFont="1" applyFill="1" applyBorder="1" applyAlignment="1">
      <alignment horizontal="left"/>
    </xf>
    <xf numFmtId="0" fontId="66" fillId="3" borderId="0" xfId="0" applyFont="1" applyFill="1" applyBorder="1" applyAlignment="1">
      <alignment horizontal="center"/>
    </xf>
    <xf numFmtId="0" fontId="71" fillId="3" borderId="0" xfId="0" applyFont="1" applyFill="1"/>
    <xf numFmtId="0" fontId="71" fillId="3" borderId="0" xfId="0" applyFont="1" applyFill="1" applyBorder="1" applyAlignment="1">
      <alignment horizontal="left"/>
    </xf>
    <xf numFmtId="0" fontId="13" fillId="3" borderId="0" xfId="0" applyFont="1" applyFill="1" applyBorder="1" applyAlignment="1">
      <alignment horizontal="left" wrapText="1"/>
    </xf>
    <xf numFmtId="0" fontId="72" fillId="9" borderId="0" xfId="0" applyFont="1" applyFill="1" applyBorder="1" applyAlignment="1">
      <alignment horizontal="left" wrapText="1"/>
    </xf>
    <xf numFmtId="4" fontId="73" fillId="3" borderId="0" xfId="0" applyNumberFormat="1" applyFont="1" applyFill="1"/>
    <xf numFmtId="4" fontId="74" fillId="3" borderId="0" xfId="0" applyNumberFormat="1" applyFont="1" applyFill="1"/>
    <xf numFmtId="4" fontId="75" fillId="3" borderId="0" xfId="0" applyNumberFormat="1" applyFont="1" applyFill="1"/>
    <xf numFmtId="0" fontId="13" fillId="3" borderId="0" xfId="0" applyFont="1" applyFill="1"/>
    <xf numFmtId="0" fontId="14" fillId="9" borderId="0" xfId="0" applyFont="1" applyFill="1" applyBorder="1" applyAlignment="1">
      <alignment horizontal="left" wrapText="1"/>
    </xf>
    <xf numFmtId="0" fontId="14" fillId="11" borderId="0" xfId="0" applyFont="1" applyFill="1" applyBorder="1" applyAlignment="1">
      <alignment horizontal="left"/>
    </xf>
    <xf numFmtId="0" fontId="13" fillId="11" borderId="0" xfId="0" applyFont="1" applyFill="1" applyBorder="1" applyAlignment="1">
      <alignment horizontal="left"/>
    </xf>
    <xf numFmtId="0" fontId="76" fillId="11" borderId="0" xfId="0" applyFont="1" applyFill="1" applyBorder="1" applyAlignment="1">
      <alignment horizontal="left"/>
    </xf>
    <xf numFmtId="0" fontId="77" fillId="3" borderId="0" xfId="0" applyFont="1" applyFill="1" applyBorder="1" applyAlignment="1">
      <alignment horizontal="left"/>
    </xf>
    <xf numFmtId="0" fontId="78" fillId="3" borderId="0" xfId="0" applyFont="1" applyFill="1" applyBorder="1" applyAlignment="1">
      <alignment horizontal="left"/>
    </xf>
    <xf numFmtId="0" fontId="79" fillId="3" borderId="0" xfId="0" applyFont="1" applyFill="1" applyBorder="1" applyAlignment="1">
      <alignment horizontal="left"/>
    </xf>
    <xf numFmtId="0" fontId="13" fillId="9" borderId="0" xfId="0" applyFont="1" applyFill="1" applyBorder="1" applyAlignment="1">
      <alignment horizontal="left" vertical="top"/>
    </xf>
    <xf numFmtId="0" fontId="14" fillId="0" borderId="0" xfId="0" applyFont="1" applyFill="1" applyBorder="1" applyAlignment="1">
      <alignment horizontal="left"/>
    </xf>
    <xf numFmtId="0" fontId="13" fillId="0" borderId="0" xfId="0" applyFont="1" applyFill="1" applyBorder="1" applyAlignment="1">
      <alignment horizontal="left"/>
    </xf>
    <xf numFmtId="0" fontId="0" fillId="0" borderId="0" xfId="0"/>
    <xf numFmtId="0" fontId="2" fillId="0" borderId="0" xfId="0" applyFont="1" applyAlignment="1">
      <alignment horizontal="left"/>
    </xf>
    <xf numFmtId="0" fontId="2" fillId="0" borderId="0" xfId="0" applyFont="1"/>
    <xf numFmtId="0" fontId="3" fillId="0" borderId="0" xfId="0" applyFont="1"/>
    <xf numFmtId="0" fontId="7" fillId="0" borderId="0" xfId="0" applyFont="1"/>
    <xf numFmtId="0" fontId="3" fillId="0" borderId="0" xfId="0" applyFont="1" applyAlignment="1">
      <alignment horizontal="right"/>
    </xf>
    <xf numFmtId="4" fontId="2" fillId="0" borderId="5" xfId="0" applyNumberFormat="1" applyFont="1" applyBorder="1"/>
    <xf numFmtId="0" fontId="2" fillId="0" borderId="0" xfId="0" applyFont="1" applyAlignment="1">
      <alignment horizontal="center" wrapText="1"/>
    </xf>
    <xf numFmtId="0" fontId="2" fillId="0" borderId="0" xfId="0" applyFont="1" applyAlignment="1">
      <alignment horizontal="right"/>
    </xf>
    <xf numFmtId="4" fontId="2" fillId="0" borderId="0" xfId="0" applyNumberFormat="1" applyFont="1" applyBorder="1"/>
    <xf numFmtId="0" fontId="7" fillId="0" borderId="0" xfId="0" applyFont="1" applyAlignment="1">
      <alignment horizontal="right"/>
    </xf>
    <xf numFmtId="4" fontId="7" fillId="0" borderId="0" xfId="0" applyNumberFormat="1" applyFont="1"/>
    <xf numFmtId="4" fontId="7" fillId="0" borderId="34" xfId="0" applyNumberFormat="1" applyFont="1" applyBorder="1"/>
    <xf numFmtId="0" fontId="2" fillId="0" borderId="5" xfId="0" applyFont="1" applyBorder="1" applyAlignment="1">
      <alignment horizontal="center" wrapText="1"/>
    </xf>
    <xf numFmtId="4" fontId="2" fillId="0" borderId="5" xfId="0" applyNumberFormat="1" applyFont="1" applyBorder="1" applyAlignment="1">
      <alignment horizontal="center" wrapText="1"/>
    </xf>
    <xf numFmtId="0" fontId="2" fillId="0" borderId="0" xfId="0" applyFont="1" applyBorder="1" applyAlignment="1">
      <alignment horizontal="center" wrapText="1"/>
    </xf>
    <xf numFmtId="4" fontId="2" fillId="0" borderId="0" xfId="0" applyNumberFormat="1" applyFont="1" applyBorder="1" applyAlignment="1">
      <alignment horizontal="center" wrapText="1"/>
    </xf>
    <xf numFmtId="0" fontId="0" fillId="0" borderId="0" xfId="0" applyAlignment="1">
      <alignment horizontal="right"/>
    </xf>
    <xf numFmtId="0" fontId="3" fillId="9" borderId="0" xfId="0" applyFont="1" applyFill="1" applyAlignment="1">
      <alignment wrapText="1"/>
    </xf>
    <xf numFmtId="4" fontId="43" fillId="0" borderId="0" xfId="0" applyNumberFormat="1" applyFont="1" applyBorder="1" applyAlignment="1">
      <alignment horizontal="center"/>
    </xf>
    <xf numFmtId="4" fontId="3" fillId="5" borderId="7" xfId="0" applyNumberFormat="1" applyFont="1" applyFill="1" applyBorder="1" applyAlignment="1">
      <alignment horizontal="center"/>
    </xf>
    <xf numFmtId="4" fontId="3" fillId="5" borderId="8" xfId="0" applyNumberFormat="1" applyFont="1" applyFill="1" applyBorder="1" applyAlignment="1">
      <alignment horizontal="center"/>
    </xf>
    <xf numFmtId="4" fontId="3" fillId="5" borderId="8" xfId="0" quotePrefix="1" applyNumberFormat="1" applyFont="1" applyFill="1" applyBorder="1" applyAlignment="1">
      <alignment horizontal="center"/>
    </xf>
    <xf numFmtId="3" fontId="3" fillId="14" borderId="0" xfId="0" applyNumberFormat="1" applyFont="1" applyFill="1"/>
    <xf numFmtId="0" fontId="3" fillId="14" borderId="0" xfId="0" applyFont="1" applyFill="1" applyBorder="1"/>
    <xf numFmtId="3" fontId="44" fillId="14" borderId="5" xfId="0" applyNumberFormat="1" applyFont="1" applyFill="1" applyBorder="1"/>
    <xf numFmtId="4" fontId="48" fillId="11" borderId="0" xfId="0" applyNumberFormat="1" applyFont="1" applyFill="1"/>
    <xf numFmtId="4" fontId="48" fillId="11" borderId="0" xfId="0" applyNumberFormat="1" applyFont="1" applyFill="1" applyAlignment="1">
      <alignment horizontal="center"/>
    </xf>
    <xf numFmtId="9" fontId="3" fillId="11" borderId="0" xfId="3" applyFont="1" applyFill="1" applyAlignment="1">
      <alignment horizontal="center"/>
    </xf>
    <xf numFmtId="4" fontId="43" fillId="11" borderId="2" xfId="0" applyNumberFormat="1" applyFont="1" applyFill="1" applyBorder="1"/>
    <xf numFmtId="4" fontId="4" fillId="11" borderId="0" xfId="0" applyNumberFormat="1" applyFont="1" applyFill="1" applyAlignment="1">
      <alignment horizontal="center"/>
    </xf>
    <xf numFmtId="4" fontId="4" fillId="11" borderId="0" xfId="0" applyNumberFormat="1" applyFont="1" applyFill="1"/>
    <xf numFmtId="4" fontId="3" fillId="11" borderId="0" xfId="0" applyNumberFormat="1" applyFont="1" applyFill="1" applyAlignment="1">
      <alignment horizontal="center"/>
    </xf>
    <xf numFmtId="4" fontId="3" fillId="11" borderId="0" xfId="0" quotePrefix="1" applyNumberFormat="1" applyFont="1" applyFill="1" applyAlignment="1">
      <alignment horizontal="left"/>
    </xf>
    <xf numFmtId="4" fontId="3" fillId="11" borderId="0" xfId="0" applyNumberFormat="1" applyFont="1" applyFill="1" applyAlignment="1">
      <alignment horizontal="left"/>
    </xf>
    <xf numFmtId="0" fontId="13" fillId="11" borderId="0" xfId="0" applyFont="1" applyFill="1" applyBorder="1" applyAlignment="1">
      <alignment horizontal="left" vertical="top" wrapText="1"/>
    </xf>
    <xf numFmtId="0" fontId="2" fillId="15" borderId="0" xfId="0" applyFont="1" applyFill="1"/>
    <xf numFmtId="0" fontId="0" fillId="15" borderId="0" xfId="0" applyFill="1"/>
    <xf numFmtId="0" fontId="82" fillId="16" borderId="0" xfId="0" applyFont="1" applyFill="1"/>
    <xf numFmtId="0" fontId="3" fillId="3" borderId="0" xfId="0" applyFont="1" applyFill="1" applyBorder="1" applyAlignment="1">
      <alignment horizontal="left"/>
    </xf>
    <xf numFmtId="1" fontId="3" fillId="0" borderId="0" xfId="0" applyNumberFormat="1" applyFont="1" applyFill="1"/>
    <xf numFmtId="0" fontId="2" fillId="0" borderId="0" xfId="0" applyFont="1" applyFill="1"/>
    <xf numFmtId="0" fontId="3" fillId="0" borderId="0" xfId="0" applyFont="1" applyFill="1"/>
    <xf numFmtId="0" fontId="2" fillId="3" borderId="0" xfId="0" applyFont="1" applyFill="1" applyBorder="1" applyAlignment="1">
      <alignment horizontal="left"/>
    </xf>
    <xf numFmtId="0" fontId="3" fillId="3" borderId="0" xfId="0" applyFont="1" applyFill="1"/>
    <xf numFmtId="0" fontId="4" fillId="0" borderId="0" xfId="0" applyFont="1" applyFill="1"/>
    <xf numFmtId="3" fontId="2" fillId="0" borderId="5" xfId="0" applyNumberFormat="1" applyFont="1" applyFill="1" applyBorder="1"/>
    <xf numFmtId="3" fontId="2" fillId="0" borderId="0" xfId="0" applyNumberFormat="1" applyFont="1" applyBorder="1"/>
    <xf numFmtId="0" fontId="2" fillId="0" borderId="1" xfId="0" applyFont="1" applyBorder="1"/>
    <xf numFmtId="3" fontId="2" fillId="0" borderId="1" xfId="0" applyNumberFormat="1" applyFont="1" applyBorder="1"/>
    <xf numFmtId="3" fontId="2" fillId="0" borderId="1" xfId="0" applyNumberFormat="1" applyFont="1" applyBorder="1" applyAlignment="1">
      <alignment horizontal="center"/>
    </xf>
    <xf numFmtId="3" fontId="2" fillId="0" borderId="17" xfId="0"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xf>
    <xf numFmtId="1" fontId="2" fillId="0" borderId="0" xfId="0" applyNumberFormat="1" applyFont="1"/>
    <xf numFmtId="0" fontId="2" fillId="17" borderId="0" xfId="0" applyFont="1" applyFill="1" applyAlignment="1">
      <alignment horizontal="left"/>
    </xf>
    <xf numFmtId="0" fontId="22" fillId="17" borderId="4" xfId="0" applyFont="1" applyFill="1" applyBorder="1" applyAlignment="1">
      <alignment horizontal="right"/>
    </xf>
    <xf numFmtId="2" fontId="22" fillId="17" borderId="1" xfId="0" applyNumberFormat="1" applyFont="1" applyFill="1" applyBorder="1" applyAlignment="1">
      <alignment horizontal="center"/>
    </xf>
    <xf numFmtId="0" fontId="10" fillId="0" borderId="0" xfId="0" applyFont="1" applyFill="1" applyBorder="1"/>
    <xf numFmtId="0" fontId="22" fillId="0" borderId="0" xfId="0" applyFont="1" applyFill="1" applyBorder="1"/>
    <xf numFmtId="3" fontId="43" fillId="0" borderId="5" xfId="0" applyNumberFormat="1" applyFont="1" applyFill="1" applyBorder="1"/>
    <xf numFmtId="3" fontId="4" fillId="0" borderId="4" xfId="0" applyNumberFormat="1" applyFont="1" applyFill="1" applyBorder="1" applyAlignment="1">
      <alignment horizontal="right"/>
    </xf>
    <xf numFmtId="3" fontId="4" fillId="0" borderId="5" xfId="0" applyNumberFormat="1" applyFont="1" applyFill="1" applyBorder="1" applyAlignment="1">
      <alignment horizontal="right"/>
    </xf>
    <xf numFmtId="0" fontId="35" fillId="9" borderId="2" xfId="0" applyFont="1" applyFill="1" applyBorder="1"/>
    <xf numFmtId="0" fontId="2" fillId="3" borderId="0" xfId="0" applyFont="1" applyFill="1" applyAlignment="1">
      <alignment horizontal="center"/>
    </xf>
    <xf numFmtId="2" fontId="22" fillId="17" borderId="0" xfId="0" applyNumberFormat="1" applyFont="1" applyFill="1" applyBorder="1" applyAlignment="1">
      <alignment horizontal="center"/>
    </xf>
    <xf numFmtId="1" fontId="2" fillId="18" borderId="0" xfId="0" applyNumberFormat="1" applyFont="1" applyFill="1" applyAlignment="1">
      <alignment horizontal="center"/>
    </xf>
    <xf numFmtId="0" fontId="30" fillId="3" borderId="0" xfId="0" applyFont="1" applyFill="1" applyBorder="1" applyAlignment="1">
      <alignment horizontal="left"/>
    </xf>
    <xf numFmtId="0" fontId="3" fillId="11" borderId="5" xfId="0" applyFont="1" applyFill="1" applyBorder="1"/>
    <xf numFmtId="3" fontId="3" fillId="18" borderId="2" xfId="0" applyNumberFormat="1" applyFont="1" applyFill="1" applyBorder="1"/>
    <xf numFmtId="3" fontId="0" fillId="18" borderId="2" xfId="0" applyNumberFormat="1" applyFill="1" applyBorder="1"/>
    <xf numFmtId="3" fontId="2" fillId="11" borderId="5" xfId="0" applyNumberFormat="1" applyFont="1" applyFill="1" applyBorder="1"/>
    <xf numFmtId="3" fontId="3" fillId="11" borderId="5" xfId="0" applyNumberFormat="1" applyFont="1" applyFill="1" applyBorder="1"/>
    <xf numFmtId="0" fontId="6" fillId="9" borderId="0" xfId="0" applyFont="1" applyFill="1" applyAlignment="1">
      <alignment vertical="top"/>
    </xf>
    <xf numFmtId="0" fontId="14" fillId="3" borderId="0" xfId="0" applyFont="1" applyFill="1" applyBorder="1" applyAlignment="1">
      <alignment horizontal="left" wrapText="1"/>
    </xf>
    <xf numFmtId="4" fontId="8" fillId="19" borderId="1" xfId="0" applyNumberFormat="1" applyFont="1" applyFill="1" applyBorder="1" applyAlignment="1">
      <alignment horizontal="center"/>
    </xf>
    <xf numFmtId="4" fontId="9" fillId="19" borderId="0" xfId="0" applyNumberFormat="1" applyFont="1" applyFill="1"/>
    <xf numFmtId="4" fontId="43" fillId="19" borderId="0" xfId="0" applyNumberFormat="1" applyFont="1" applyFill="1"/>
    <xf numFmtId="4" fontId="44" fillId="19" borderId="0" xfId="0" applyNumberFormat="1" applyFont="1" applyFill="1"/>
    <xf numFmtId="4" fontId="3" fillId="19" borderId="0" xfId="0" applyNumberFormat="1" applyFont="1" applyFill="1"/>
    <xf numFmtId="0" fontId="3" fillId="19" borderId="0" xfId="0" applyNumberFormat="1" applyFont="1" applyFill="1"/>
    <xf numFmtId="4" fontId="3" fillId="19" borderId="0" xfId="0" applyNumberFormat="1" applyFont="1" applyFill="1" applyBorder="1"/>
    <xf numFmtId="4" fontId="13" fillId="19" borderId="0" xfId="0" applyNumberFormat="1" applyFont="1" applyFill="1"/>
    <xf numFmtId="0" fontId="43" fillId="19" borderId="0" xfId="0" applyNumberFormat="1" applyFont="1" applyFill="1"/>
    <xf numFmtId="4" fontId="43" fillId="19" borderId="0" xfId="0" applyNumberFormat="1" applyFont="1" applyFill="1" applyBorder="1"/>
    <xf numFmtId="4" fontId="45" fillId="19" borderId="0" xfId="0" applyNumberFormat="1" applyFont="1" applyFill="1"/>
    <xf numFmtId="4" fontId="43" fillId="19" borderId="2" xfId="0" applyNumberFormat="1" applyFont="1" applyFill="1" applyBorder="1" applyAlignment="1">
      <alignment horizontal="center" vertical="center" wrapText="1"/>
    </xf>
    <xf numFmtId="4" fontId="48" fillId="19" borderId="2" xfId="0" applyNumberFormat="1" applyFont="1" applyFill="1" applyBorder="1" applyAlignment="1">
      <alignment horizontal="center" vertical="center" wrapText="1"/>
    </xf>
    <xf numFmtId="4" fontId="3" fillId="19" borderId="1" xfId="0" applyNumberFormat="1" applyFont="1" applyFill="1" applyBorder="1" applyAlignment="1">
      <alignment horizontal="center" vertical="center" wrapText="1"/>
    </xf>
    <xf numFmtId="4" fontId="3" fillId="19" borderId="2" xfId="0" applyNumberFormat="1" applyFont="1" applyFill="1" applyBorder="1" applyAlignment="1">
      <alignment horizontal="center" vertical="center" wrapText="1"/>
    </xf>
    <xf numFmtId="4" fontId="43" fillId="19" borderId="0" xfId="0" applyNumberFormat="1" applyFont="1" applyFill="1" applyAlignment="1">
      <alignment horizontal="center" vertical="center" wrapText="1"/>
    </xf>
    <xf numFmtId="4" fontId="3" fillId="19" borderId="5" xfId="0" applyNumberFormat="1" applyFont="1" applyFill="1" applyBorder="1" applyAlignment="1">
      <alignment horizontal="center" vertical="center" wrapText="1"/>
    </xf>
    <xf numFmtId="0" fontId="3" fillId="19" borderId="5" xfId="0" applyNumberFormat="1" applyFont="1" applyFill="1" applyBorder="1" applyAlignment="1">
      <alignment horizontal="center" vertical="center" wrapText="1"/>
    </xf>
    <xf numFmtId="4" fontId="43" fillId="19" borderId="5" xfId="0" applyNumberFormat="1" applyFont="1" applyFill="1" applyBorder="1" applyAlignment="1">
      <alignment horizontal="center" vertical="center" wrapText="1"/>
    </xf>
    <xf numFmtId="0" fontId="43" fillId="19" borderId="5" xfId="0" applyNumberFormat="1" applyFont="1" applyFill="1" applyBorder="1" applyAlignment="1">
      <alignment horizontal="center" vertical="center" wrapText="1"/>
    </xf>
    <xf numFmtId="4" fontId="3" fillId="19" borderId="14" xfId="0" applyNumberFormat="1" applyFont="1" applyFill="1" applyBorder="1" applyAlignment="1">
      <alignment horizontal="center" vertical="center" wrapText="1"/>
    </xf>
    <xf numFmtId="4" fontId="3" fillId="19" borderId="0" xfId="0" applyNumberFormat="1" applyFont="1" applyFill="1" applyBorder="1" applyAlignment="1">
      <alignment horizontal="center" vertical="center" wrapText="1"/>
    </xf>
    <xf numFmtId="4" fontId="43" fillId="19" borderId="0" xfId="0" applyNumberFormat="1" applyFont="1" applyFill="1" applyAlignment="1">
      <alignment horizontal="center" wrapText="1"/>
    </xf>
    <xf numFmtId="0" fontId="43" fillId="19" borderId="0" xfId="0" applyNumberFormat="1" applyFont="1" applyFill="1" applyAlignment="1">
      <alignment horizontal="center" wrapText="1"/>
    </xf>
    <xf numFmtId="4" fontId="43" fillId="19" borderId="10" xfId="0" applyNumberFormat="1" applyFont="1" applyFill="1" applyBorder="1" applyAlignment="1">
      <alignment horizontal="center" wrapText="1"/>
    </xf>
    <xf numFmtId="10" fontId="44" fillId="19" borderId="14" xfId="0" applyNumberFormat="1" applyFont="1" applyFill="1" applyBorder="1" applyAlignment="1">
      <alignment horizontal="center" wrapText="1"/>
    </xf>
    <xf numFmtId="10" fontId="44" fillId="19" borderId="2" xfId="0" applyNumberFormat="1" applyFont="1" applyFill="1" applyBorder="1" applyAlignment="1">
      <alignment horizontal="center" wrapText="1"/>
    </xf>
    <xf numFmtId="4" fontId="3" fillId="19" borderId="0" xfId="0" applyNumberFormat="1" applyFont="1" applyFill="1" applyAlignment="1">
      <alignment horizontal="center" wrapText="1"/>
    </xf>
    <xf numFmtId="4" fontId="43" fillId="19" borderId="10" xfId="0" applyNumberFormat="1" applyFont="1" applyFill="1" applyBorder="1"/>
    <xf numFmtId="4" fontId="43" fillId="19" borderId="0" xfId="0" applyNumberFormat="1" applyFont="1" applyFill="1" applyAlignment="1">
      <alignment horizontal="center"/>
    </xf>
    <xf numFmtId="4" fontId="14" fillId="19" borderId="0" xfId="0" applyNumberFormat="1" applyFont="1" applyFill="1"/>
    <xf numFmtId="0" fontId="43" fillId="19" borderId="0" xfId="0" applyNumberFormat="1" applyFont="1" applyFill="1" applyBorder="1"/>
    <xf numFmtId="0" fontId="49" fillId="19" borderId="0" xfId="0" applyFont="1" applyFill="1"/>
    <xf numFmtId="4" fontId="43" fillId="19" borderId="0" xfId="0" applyNumberFormat="1" applyFont="1" applyFill="1" applyAlignment="1">
      <alignment horizontal="right"/>
    </xf>
    <xf numFmtId="4" fontId="43" fillId="19" borderId="5" xfId="0" applyNumberFormat="1" applyFont="1" applyFill="1" applyBorder="1"/>
    <xf numFmtId="4" fontId="43" fillId="19" borderId="14" xfId="0" applyNumberFormat="1" applyFont="1" applyFill="1" applyBorder="1"/>
    <xf numFmtId="4" fontId="2" fillId="19" borderId="0" xfId="0" applyNumberFormat="1" applyFont="1" applyFill="1" applyAlignment="1">
      <alignment horizontal="right"/>
    </xf>
    <xf numFmtId="4" fontId="2" fillId="19" borderId="0" xfId="0" applyNumberFormat="1" applyFont="1" applyFill="1"/>
    <xf numFmtId="0" fontId="2" fillId="19" borderId="0" xfId="0" applyNumberFormat="1" applyFont="1" applyFill="1"/>
    <xf numFmtId="4" fontId="2" fillId="19" borderId="5" xfId="0" applyNumberFormat="1" applyFont="1" applyFill="1" applyBorder="1"/>
    <xf numFmtId="4" fontId="2" fillId="19" borderId="14" xfId="0" applyNumberFormat="1" applyFont="1" applyFill="1" applyBorder="1"/>
    <xf numFmtId="4" fontId="3" fillId="19" borderId="0" xfId="0" applyNumberFormat="1" applyFont="1" applyFill="1" applyAlignment="1">
      <alignment wrapText="1"/>
    </xf>
    <xf numFmtId="0" fontId="3" fillId="19" borderId="0" xfId="0" applyNumberFormat="1" applyFont="1" applyFill="1" applyAlignment="1">
      <alignment wrapText="1"/>
    </xf>
    <xf numFmtId="4" fontId="3" fillId="19" borderId="0" xfId="0" applyNumberFormat="1" applyFont="1" applyFill="1" applyBorder="1" applyAlignment="1">
      <alignment wrapText="1"/>
    </xf>
    <xf numFmtId="4" fontId="13" fillId="19" borderId="0" xfId="0" applyNumberFormat="1" applyFont="1" applyFill="1" applyAlignment="1">
      <alignment wrapText="1"/>
    </xf>
    <xf numFmtId="4" fontId="50" fillId="19" borderId="0" xfId="0" applyNumberFormat="1" applyFont="1" applyFill="1"/>
    <xf numFmtId="4" fontId="8" fillId="19" borderId="0" xfId="0" applyNumberFormat="1" applyFont="1" applyFill="1"/>
    <xf numFmtId="4" fontId="8" fillId="19" borderId="0" xfId="0" applyNumberFormat="1" applyFont="1" applyFill="1" applyBorder="1" applyAlignment="1">
      <alignment horizontal="center"/>
    </xf>
    <xf numFmtId="4" fontId="43" fillId="19" borderId="0" xfId="0" applyNumberFormat="1" applyFont="1" applyFill="1" applyBorder="1" applyAlignment="1"/>
    <xf numFmtId="4" fontId="43" fillId="19" borderId="4" xfId="0" applyNumberFormat="1" applyFont="1" applyFill="1" applyBorder="1"/>
    <xf numFmtId="4" fontId="44" fillId="19" borderId="5" xfId="0" applyNumberFormat="1" applyFont="1" applyFill="1" applyBorder="1"/>
    <xf numFmtId="4" fontId="3" fillId="19" borderId="5" xfId="0" applyNumberFormat="1" applyFont="1" applyFill="1" applyBorder="1"/>
    <xf numFmtId="4" fontId="8" fillId="19" borderId="14" xfId="0" applyNumberFormat="1" applyFont="1" applyFill="1" applyBorder="1" applyAlignment="1">
      <alignment horizontal="center"/>
    </xf>
    <xf numFmtId="4" fontId="43" fillId="19" borderId="1" xfId="0" applyNumberFormat="1" applyFont="1" applyFill="1" applyBorder="1" applyAlignment="1"/>
    <xf numFmtId="4" fontId="3" fillId="19" borderId="4" xfId="0" applyNumberFormat="1" applyFont="1" applyFill="1" applyBorder="1" applyAlignment="1">
      <alignment horizontal="left"/>
    </xf>
    <xf numFmtId="4" fontId="3" fillId="19" borderId="5" xfId="0" applyNumberFormat="1" applyFont="1" applyFill="1" applyBorder="1" applyAlignment="1">
      <alignment horizontal="left"/>
    </xf>
    <xf numFmtId="0" fontId="3" fillId="19" borderId="5" xfId="0" applyNumberFormat="1" applyFont="1" applyFill="1" applyBorder="1"/>
    <xf numFmtId="4" fontId="3" fillId="19" borderId="14" xfId="0" applyNumberFormat="1" applyFont="1" applyFill="1" applyBorder="1"/>
    <xf numFmtId="4" fontId="2" fillId="19" borderId="19" xfId="0" applyNumberFormat="1" applyFont="1" applyFill="1" applyBorder="1"/>
    <xf numFmtId="4" fontId="3" fillId="19" borderId="6" xfId="0" applyNumberFormat="1" applyFont="1" applyFill="1" applyBorder="1"/>
    <xf numFmtId="0" fontId="2" fillId="19" borderId="6" xfId="0" applyNumberFormat="1" applyFont="1" applyFill="1" applyBorder="1" applyAlignment="1">
      <alignment horizontal="right"/>
    </xf>
    <xf numFmtId="4" fontId="2" fillId="19" borderId="18" xfId="0" applyNumberFormat="1" applyFont="1" applyFill="1" applyBorder="1" applyAlignment="1">
      <alignment horizontal="right"/>
    </xf>
    <xf numFmtId="49" fontId="3" fillId="19" borderId="5" xfId="0" applyNumberFormat="1" applyFont="1" applyFill="1" applyBorder="1" applyAlignment="1">
      <alignment horizontal="center"/>
    </xf>
    <xf numFmtId="4" fontId="3" fillId="19" borderId="5" xfId="0" applyNumberFormat="1" applyFont="1" applyFill="1" applyBorder="1" applyAlignment="1">
      <alignment horizontal="center"/>
    </xf>
    <xf numFmtId="0" fontId="44" fillId="19" borderId="0" xfId="0" applyNumberFormat="1" applyFont="1" applyFill="1"/>
    <xf numFmtId="4" fontId="2" fillId="19" borderId="11" xfId="0" applyNumberFormat="1" applyFont="1" applyFill="1" applyBorder="1"/>
    <xf numFmtId="4" fontId="3" fillId="19" borderId="1" xfId="0" applyNumberFormat="1" applyFont="1" applyFill="1" applyBorder="1"/>
    <xf numFmtId="0" fontId="2" fillId="19" borderId="1" xfId="0" applyNumberFormat="1" applyFont="1" applyFill="1" applyBorder="1" applyAlignment="1">
      <alignment horizontal="right"/>
    </xf>
    <xf numFmtId="4" fontId="2" fillId="19" borderId="12" xfId="0" applyNumberFormat="1" applyFont="1" applyFill="1" applyBorder="1" applyAlignment="1">
      <alignment horizontal="right"/>
    </xf>
    <xf numFmtId="0" fontId="2" fillId="19" borderId="9" xfId="0" applyFont="1" applyFill="1" applyBorder="1"/>
    <xf numFmtId="2" fontId="44" fillId="19" borderId="0" xfId="0" applyNumberFormat="1" applyFont="1" applyFill="1" applyBorder="1" applyAlignment="1">
      <alignment horizontal="right"/>
    </xf>
    <xf numFmtId="2" fontId="44" fillId="19" borderId="10" xfId="0" applyNumberFormat="1" applyFont="1" applyFill="1" applyBorder="1" applyAlignment="1">
      <alignment horizontal="right"/>
    </xf>
    <xf numFmtId="4" fontId="3" fillId="19" borderId="9" xfId="0" applyNumberFormat="1" applyFont="1" applyFill="1" applyBorder="1"/>
    <xf numFmtId="4" fontId="13" fillId="19" borderId="0" xfId="0" applyNumberFormat="1" applyFont="1" applyFill="1" applyBorder="1"/>
    <xf numFmtId="9" fontId="13" fillId="19" borderId="0" xfId="3" applyFont="1" applyFill="1" applyBorder="1"/>
    <xf numFmtId="9" fontId="13" fillId="19" borderId="10" xfId="3" applyFont="1" applyFill="1" applyBorder="1"/>
    <xf numFmtId="0" fontId="44" fillId="19" borderId="9" xfId="0" applyFont="1" applyFill="1" applyBorder="1"/>
    <xf numFmtId="2" fontId="43" fillId="19" borderId="0" xfId="0" applyNumberFormat="1" applyFont="1" applyFill="1" applyBorder="1" applyAlignment="1">
      <alignment horizontal="right"/>
    </xf>
    <xf numFmtId="2" fontId="43" fillId="19" borderId="10" xfId="0" applyNumberFormat="1" applyFont="1" applyFill="1" applyBorder="1" applyAlignment="1">
      <alignment horizontal="right"/>
    </xf>
    <xf numFmtId="9" fontId="3" fillId="19" borderId="0" xfId="3" applyFont="1" applyFill="1" applyBorder="1" applyAlignment="1">
      <alignment horizontal="right"/>
    </xf>
    <xf numFmtId="9" fontId="3" fillId="19" borderId="10" xfId="3" applyFont="1" applyFill="1" applyBorder="1" applyAlignment="1">
      <alignment horizontal="right"/>
    </xf>
    <xf numFmtId="0" fontId="3" fillId="19" borderId="9" xfId="0" applyFont="1" applyFill="1" applyBorder="1"/>
    <xf numFmtId="0" fontId="43" fillId="19" borderId="9" xfId="0" applyFont="1" applyFill="1" applyBorder="1"/>
    <xf numFmtId="2" fontId="44" fillId="19" borderId="6" xfId="0" applyNumberFormat="1" applyFont="1" applyFill="1" applyBorder="1" applyAlignment="1">
      <alignment horizontal="right"/>
    </xf>
    <xf numFmtId="9" fontId="43" fillId="19" borderId="0" xfId="0" applyNumberFormat="1" applyFont="1" applyFill="1" applyBorder="1"/>
    <xf numFmtId="2" fontId="44" fillId="19" borderId="5" xfId="0" applyNumberFormat="1" applyFont="1" applyFill="1" applyBorder="1" applyAlignment="1">
      <alignment horizontal="right"/>
    </xf>
    <xf numFmtId="2" fontId="43" fillId="19" borderId="10" xfId="0" applyNumberFormat="1" applyFont="1" applyFill="1" applyBorder="1"/>
    <xf numFmtId="0" fontId="43" fillId="19" borderId="11" xfId="0" applyFont="1" applyFill="1" applyBorder="1"/>
    <xf numFmtId="2" fontId="43" fillId="19" borderId="1" xfId="0" applyNumberFormat="1" applyFont="1" applyFill="1" applyBorder="1" applyAlignment="1">
      <alignment horizontal="right"/>
    </xf>
    <xf numFmtId="2" fontId="43" fillId="19" borderId="12" xfId="0" applyNumberFormat="1" applyFont="1" applyFill="1" applyBorder="1"/>
    <xf numFmtId="4" fontId="3" fillId="19" borderId="4" xfId="0" applyNumberFormat="1" applyFont="1" applyFill="1" applyBorder="1"/>
    <xf numFmtId="4" fontId="13" fillId="19" borderId="5" xfId="0" applyNumberFormat="1" applyFont="1" applyFill="1" applyBorder="1"/>
    <xf numFmtId="9" fontId="2" fillId="19" borderId="5" xfId="3" applyFont="1" applyFill="1" applyBorder="1" applyAlignment="1">
      <alignment horizontal="right"/>
    </xf>
    <xf numFmtId="9" fontId="2" fillId="19" borderId="14" xfId="3" applyFont="1" applyFill="1" applyBorder="1" applyAlignment="1">
      <alignment horizontal="right"/>
    </xf>
    <xf numFmtId="4" fontId="44" fillId="19" borderId="0" xfId="0" applyNumberFormat="1" applyFont="1" applyFill="1" applyBorder="1"/>
    <xf numFmtId="0" fontId="45" fillId="19" borderId="0" xfId="0" applyNumberFormat="1" applyFont="1" applyFill="1"/>
    <xf numFmtId="2" fontId="43" fillId="19" borderId="1" xfId="0" applyNumberFormat="1" applyFont="1" applyFill="1" applyBorder="1"/>
    <xf numFmtId="4" fontId="43" fillId="19" borderId="12" xfId="0" applyNumberFormat="1" applyFont="1" applyFill="1" applyBorder="1"/>
    <xf numFmtId="2" fontId="2" fillId="19" borderId="0" xfId="0" applyNumberFormat="1" applyFont="1" applyFill="1" applyBorder="1" applyAlignment="1">
      <alignment horizontal="right"/>
    </xf>
    <xf numFmtId="0" fontId="44" fillId="19" borderId="9" xfId="0" applyFont="1" applyFill="1" applyBorder="1" applyAlignment="1">
      <alignment horizontal="left"/>
    </xf>
    <xf numFmtId="4" fontId="43" fillId="19" borderId="1" xfId="0" applyNumberFormat="1" applyFont="1" applyFill="1" applyBorder="1"/>
    <xf numFmtId="2" fontId="43" fillId="19" borderId="9" xfId="0" applyNumberFormat="1" applyFont="1" applyFill="1" applyBorder="1" applyAlignment="1">
      <alignment horizontal="right"/>
    </xf>
    <xf numFmtId="2" fontId="44" fillId="19" borderId="9" xfId="0" applyNumberFormat="1" applyFont="1" applyFill="1" applyBorder="1" applyAlignment="1">
      <alignment horizontal="right"/>
    </xf>
    <xf numFmtId="2" fontId="2" fillId="19" borderId="10" xfId="0" applyNumberFormat="1" applyFont="1" applyFill="1" applyBorder="1" applyAlignment="1">
      <alignment horizontal="right"/>
    </xf>
    <xf numFmtId="2" fontId="2" fillId="19" borderId="9" xfId="0" applyNumberFormat="1" applyFont="1" applyFill="1" applyBorder="1" applyAlignment="1">
      <alignment horizontal="right"/>
    </xf>
    <xf numFmtId="0" fontId="2" fillId="19" borderId="9" xfId="0" applyFont="1" applyFill="1" applyBorder="1" applyAlignment="1">
      <alignment horizontal="left" vertical="top" wrapText="1"/>
    </xf>
    <xf numFmtId="4" fontId="2" fillId="19" borderId="0" xfId="0" applyNumberFormat="1" applyFont="1" applyFill="1" applyBorder="1" applyAlignment="1">
      <alignment horizontal="left"/>
    </xf>
    <xf numFmtId="2" fontId="3" fillId="19" borderId="9" xfId="0" applyNumberFormat="1" applyFont="1" applyFill="1" applyBorder="1" applyAlignment="1">
      <alignment horizontal="right"/>
    </xf>
    <xf numFmtId="2" fontId="3" fillId="19" borderId="10" xfId="0" applyNumberFormat="1" applyFont="1" applyFill="1" applyBorder="1" applyAlignment="1">
      <alignment horizontal="right"/>
    </xf>
    <xf numFmtId="2" fontId="43" fillId="19" borderId="11" xfId="0" applyNumberFormat="1" applyFont="1" applyFill="1" applyBorder="1" applyAlignment="1">
      <alignment horizontal="right"/>
    </xf>
    <xf numFmtId="2" fontId="43" fillId="19" borderId="12" xfId="0" applyNumberFormat="1" applyFont="1" applyFill="1" applyBorder="1" applyAlignment="1">
      <alignment horizontal="right"/>
    </xf>
    <xf numFmtId="4" fontId="3" fillId="19" borderId="0" xfId="0" applyNumberFormat="1" applyFont="1" applyFill="1" applyBorder="1" applyAlignment="1">
      <alignment horizontal="right"/>
    </xf>
    <xf numFmtId="2" fontId="3" fillId="19" borderId="0" xfId="0" applyNumberFormat="1" applyFont="1" applyFill="1" applyBorder="1" applyAlignment="1">
      <alignment horizontal="right"/>
    </xf>
    <xf numFmtId="2" fontId="3" fillId="19" borderId="0" xfId="0" applyNumberFormat="1" applyFont="1" applyFill="1" applyBorder="1" applyAlignment="1">
      <alignment horizontal="left"/>
    </xf>
    <xf numFmtId="2" fontId="3" fillId="19" borderId="0" xfId="0" applyNumberFormat="1" applyFont="1" applyFill="1" applyBorder="1" applyAlignment="1"/>
    <xf numFmtId="2" fontId="43" fillId="19" borderId="0" xfId="0" applyNumberFormat="1" applyFont="1" applyFill="1" applyBorder="1" applyAlignment="1"/>
    <xf numFmtId="2" fontId="43" fillId="19" borderId="0" xfId="0" applyNumberFormat="1" applyFont="1" applyFill="1" applyBorder="1"/>
    <xf numFmtId="0" fontId="43" fillId="19" borderId="0" xfId="0" applyFont="1" applyFill="1" applyBorder="1"/>
    <xf numFmtId="4" fontId="14" fillId="19" borderId="0" xfId="0" applyNumberFormat="1" applyFont="1" applyFill="1" applyBorder="1"/>
    <xf numFmtId="0" fontId="65" fillId="9" borderId="19" xfId="0" applyFont="1" applyFill="1" applyBorder="1" applyAlignment="1">
      <alignment horizontal="center" vertical="center"/>
    </xf>
    <xf numFmtId="0" fontId="65" fillId="9" borderId="6" xfId="0" applyFont="1" applyFill="1" applyBorder="1" applyAlignment="1">
      <alignment horizontal="center" vertical="center"/>
    </xf>
    <xf numFmtId="0" fontId="65" fillId="9" borderId="18" xfId="0" applyFont="1" applyFill="1" applyBorder="1" applyAlignment="1">
      <alignment horizontal="center" vertical="center"/>
    </xf>
    <xf numFmtId="0" fontId="2" fillId="13" borderId="4"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6" fillId="0" borderId="10" xfId="0" applyFont="1" applyFill="1" applyBorder="1" applyAlignment="1">
      <alignment horizontal="left" wrapText="1"/>
    </xf>
    <xf numFmtId="3" fontId="7" fillId="8" borderId="4" xfId="0" applyNumberFormat="1" applyFont="1" applyFill="1" applyBorder="1" applyAlignment="1">
      <alignment horizontal="center" vertical="center"/>
    </xf>
    <xf numFmtId="3" fontId="7" fillId="8" borderId="5" xfId="0" applyNumberFormat="1" applyFont="1" applyFill="1" applyBorder="1" applyAlignment="1">
      <alignment horizontal="center" vertical="center"/>
    </xf>
    <xf numFmtId="3" fontId="7" fillId="8" borderId="6" xfId="0" applyNumberFormat="1" applyFont="1" applyFill="1" applyBorder="1" applyAlignment="1">
      <alignment horizontal="center" vertical="center"/>
    </xf>
    <xf numFmtId="3" fontId="7" fillId="8" borderId="14" xfId="0" applyNumberFormat="1" applyFont="1" applyFill="1" applyBorder="1" applyAlignment="1">
      <alignment horizontal="center" vertical="center"/>
    </xf>
    <xf numFmtId="0" fontId="58" fillId="0" borderId="0" xfId="0" applyFont="1" applyFill="1"/>
    <xf numFmtId="3" fontId="3" fillId="7" borderId="5" xfId="0" applyNumberFormat="1" applyFont="1" applyFill="1" applyBorder="1" applyAlignment="1">
      <alignment horizontal="right"/>
    </xf>
    <xf numFmtId="3" fontId="3" fillId="7" borderId="14" xfId="0" applyNumberFormat="1" applyFont="1" applyFill="1" applyBorder="1" applyAlignment="1">
      <alignment horizontal="right"/>
    </xf>
    <xf numFmtId="0" fontId="34" fillId="0" borderId="0" xfId="0" applyFont="1" applyBorder="1" applyAlignment="1">
      <alignment horizontal="center"/>
    </xf>
    <xf numFmtId="0" fontId="7" fillId="12" borderId="4" xfId="0" applyFont="1" applyFill="1" applyBorder="1" applyAlignment="1">
      <alignment horizontal="center" wrapText="1"/>
    </xf>
    <xf numFmtId="0" fontId="7" fillId="12" borderId="5" xfId="0" applyFont="1" applyFill="1" applyBorder="1" applyAlignment="1">
      <alignment horizontal="center" wrapText="1"/>
    </xf>
    <xf numFmtId="0" fontId="7" fillId="12" borderId="14" xfId="0" applyFont="1" applyFill="1" applyBorder="1" applyAlignment="1">
      <alignment horizontal="center" wrapText="1"/>
    </xf>
    <xf numFmtId="3" fontId="8" fillId="0" borderId="20" xfId="0" applyNumberFormat="1" applyFont="1" applyFill="1" applyBorder="1" applyAlignment="1">
      <alignment horizontal="center"/>
    </xf>
    <xf numFmtId="3" fontId="8" fillId="0" borderId="23" xfId="0" applyNumberFormat="1" applyFont="1" applyFill="1" applyBorder="1" applyAlignment="1">
      <alignment horizontal="center"/>
    </xf>
    <xf numFmtId="4" fontId="21" fillId="7" borderId="0" xfId="0" applyNumberFormat="1" applyFont="1" applyFill="1" applyAlignment="1">
      <alignment vertical="top" wrapText="1"/>
    </xf>
    <xf numFmtId="0" fontId="49" fillId="0" borderId="0" xfId="0" applyFont="1" applyAlignment="1">
      <alignment wrapText="1"/>
    </xf>
    <xf numFmtId="4" fontId="8" fillId="3" borderId="1" xfId="0" applyNumberFormat="1" applyFont="1" applyFill="1" applyBorder="1" applyAlignment="1">
      <alignment horizontal="center"/>
    </xf>
    <xf numFmtId="0" fontId="49" fillId="0" borderId="1" xfId="0" applyFont="1" applyBorder="1" applyAlignment="1">
      <alignment horizontal="center"/>
    </xf>
    <xf numFmtId="0" fontId="49" fillId="0" borderId="12" xfId="0" applyFont="1" applyBorder="1" applyAlignment="1">
      <alignment horizontal="center"/>
    </xf>
    <xf numFmtId="4" fontId="3" fillId="3" borderId="0" xfId="0" applyNumberFormat="1" applyFont="1" applyFill="1" applyAlignment="1">
      <alignment wrapText="1"/>
    </xf>
    <xf numFmtId="0" fontId="49" fillId="3" borderId="0" xfId="0" applyFont="1" applyFill="1" applyAlignment="1"/>
    <xf numFmtId="4" fontId="43" fillId="3" borderId="0" xfId="0" applyNumberFormat="1" applyFont="1" applyFill="1" applyAlignment="1">
      <alignment wrapText="1"/>
    </xf>
    <xf numFmtId="4" fontId="8" fillId="19" borderId="4" xfId="0" applyNumberFormat="1" applyFont="1" applyFill="1" applyBorder="1" applyAlignment="1">
      <alignment horizontal="left"/>
    </xf>
    <xf numFmtId="0" fontId="49" fillId="19" borderId="5" xfId="0" applyFont="1" applyFill="1" applyBorder="1" applyAlignment="1"/>
    <xf numFmtId="0" fontId="49" fillId="19" borderId="14" xfId="0" applyFont="1" applyFill="1" applyBorder="1" applyAlignment="1"/>
    <xf numFmtId="4" fontId="43" fillId="19" borderId="4" xfId="0" applyNumberFormat="1" applyFont="1" applyFill="1" applyBorder="1" applyAlignment="1">
      <alignment horizontal="center" vertical="center" wrapText="1"/>
    </xf>
    <xf numFmtId="4" fontId="43" fillId="19" borderId="5" xfId="0" applyNumberFormat="1" applyFont="1" applyFill="1" applyBorder="1" applyAlignment="1">
      <alignment horizontal="center" vertical="center" wrapText="1"/>
    </xf>
    <xf numFmtId="4" fontId="43" fillId="19" borderId="14" xfId="0" applyNumberFormat="1" applyFont="1" applyFill="1" applyBorder="1" applyAlignment="1">
      <alignment horizontal="center" vertical="center" wrapText="1"/>
    </xf>
    <xf numFmtId="4" fontId="8" fillId="19" borderId="0" xfId="0" applyNumberFormat="1" applyFont="1" applyFill="1" applyBorder="1" applyAlignment="1">
      <alignment horizontal="center"/>
    </xf>
    <xf numFmtId="0" fontId="49" fillId="19" borderId="0" xfId="0" applyFont="1" applyFill="1" applyAlignment="1"/>
    <xf numFmtId="4" fontId="3" fillId="19" borderId="0" xfId="0" applyNumberFormat="1" applyFont="1" applyFill="1" applyBorder="1" applyAlignment="1">
      <alignment horizontal="left" wrapText="1"/>
    </xf>
    <xf numFmtId="0" fontId="2" fillId="19" borderId="19" xfId="0" applyFont="1" applyFill="1" applyBorder="1" applyAlignment="1">
      <alignment horizontal="center" wrapText="1"/>
    </xf>
    <xf numFmtId="0" fontId="2" fillId="19" borderId="18" xfId="0" applyFont="1" applyFill="1" applyBorder="1" applyAlignment="1">
      <alignment horizontal="center" wrapText="1"/>
    </xf>
    <xf numFmtId="2" fontId="2" fillId="19" borderId="19" xfId="0" applyNumberFormat="1" applyFont="1" applyFill="1" applyBorder="1" applyAlignment="1">
      <alignment horizontal="center"/>
    </xf>
    <xf numFmtId="2" fontId="2" fillId="19" borderId="6" xfId="0" applyNumberFormat="1" applyFont="1" applyFill="1" applyBorder="1" applyAlignment="1">
      <alignment horizontal="center"/>
    </xf>
    <xf numFmtId="2" fontId="2" fillId="19" borderId="18" xfId="0" applyNumberFormat="1" applyFont="1" applyFill="1" applyBorder="1" applyAlignment="1">
      <alignment horizontal="center"/>
    </xf>
    <xf numFmtId="0" fontId="69" fillId="3" borderId="1" xfId="0" applyFont="1" applyFill="1" applyBorder="1" applyAlignment="1">
      <alignment horizontal="center"/>
    </xf>
    <xf numFmtId="0" fontId="3" fillId="11" borderId="0" xfId="0" applyFont="1" applyFill="1" applyAlignment="1">
      <alignment horizontal="left" wrapText="1"/>
    </xf>
    <xf numFmtId="0" fontId="2" fillId="3" borderId="0" xfId="0" applyFont="1" applyFill="1" applyAlignment="1">
      <alignment horizontal="center"/>
    </xf>
  </cellXfs>
  <cellStyles count="10">
    <cellStyle name="Comma" xfId="1" builtinId="3"/>
    <cellStyle name="Comma 2" xfId="5" xr:uid="{00000000-0005-0000-0000-000001000000}"/>
    <cellStyle name="Comma 3" xfId="4" xr:uid="{00000000-0005-0000-0000-000002000000}"/>
    <cellStyle name="Currency" xfId="2" builtinId="4"/>
    <cellStyle name="Normal" xfId="0" builtinId="0"/>
    <cellStyle name="Normal 2" xfId="6" xr:uid="{00000000-0005-0000-0000-000005000000}"/>
    <cellStyle name="Normal 2 2" xfId="7" xr:uid="{00000000-0005-0000-0000-000006000000}"/>
    <cellStyle name="Normal 3" xfId="8" xr:uid="{00000000-0005-0000-0000-000007000000}"/>
    <cellStyle name="Per cent" xfId="3" builtinId="5"/>
    <cellStyle name="Percent 2"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FFFF99"/>
      <color rgb="FFFFCCFF"/>
      <color rgb="FFFFFFCC"/>
      <color rgb="FF00F6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ydpfile01.screenaustralia.gov.au/RedirFoldersWML$/Win7/kvincent/My%20Documents/KV%20NOTES/Copy%20of%20A-Z-digital-media-budget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ver"/>
      <sheetName val="Budget"/>
      <sheetName val="Summary"/>
      <sheetName val="1.Trav"/>
      <sheetName val="2.Del"/>
      <sheetName val="3c. Cast Calc FreeOnline"/>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2"/>
    <pageSetUpPr fitToPage="1"/>
  </sheetPr>
  <dimension ref="A1:Q53"/>
  <sheetViews>
    <sheetView zoomScaleNormal="100" workbookViewId="0">
      <selection activeCell="I43" sqref="I43"/>
    </sheetView>
  </sheetViews>
  <sheetFormatPr baseColWidth="10" defaultColWidth="9.140625" defaultRowHeight="16" x14ac:dyDescent="0.2"/>
  <cols>
    <col min="1" max="1" width="1.7109375" style="14" customWidth="1"/>
    <col min="2" max="2" width="1.140625" style="18" customWidth="1"/>
    <col min="3" max="3" width="24.140625" style="16" customWidth="1"/>
    <col min="4" max="4" width="20.5703125" style="16" customWidth="1"/>
    <col min="5" max="5" width="6.140625" style="124" customWidth="1"/>
    <col min="6" max="6" width="10.140625" style="124" customWidth="1"/>
    <col min="7" max="7" width="6.7109375" style="124" customWidth="1"/>
    <col min="8" max="8" width="8.7109375" style="124" customWidth="1"/>
    <col min="9" max="9" width="7.7109375" style="124" customWidth="1"/>
    <col min="10" max="10" width="9.85546875" style="216" bestFit="1" customWidth="1"/>
    <col min="11" max="12" width="10.28515625" style="124" customWidth="1"/>
    <col min="13" max="13" width="4.140625" style="217" customWidth="1"/>
    <col min="14" max="14" width="1.5703125" style="124" customWidth="1"/>
    <col min="15" max="15" width="5.7109375" style="165" customWidth="1"/>
    <col min="16" max="16" width="10" style="165" customWidth="1"/>
    <col min="17" max="17" width="5.42578125" style="14" customWidth="1"/>
    <col min="18" max="16384" width="9.140625" style="14"/>
  </cols>
  <sheetData>
    <row r="1" spans="1:17" ht="9" customHeight="1" x14ac:dyDescent="0.2">
      <c r="A1" s="44"/>
      <c r="B1" s="45"/>
      <c r="C1" s="46"/>
      <c r="D1" s="46"/>
      <c r="E1" s="193"/>
      <c r="F1" s="193"/>
      <c r="G1" s="193"/>
      <c r="H1" s="193"/>
      <c r="I1" s="193"/>
      <c r="J1" s="194"/>
      <c r="K1" s="193"/>
      <c r="L1" s="193"/>
      <c r="M1" s="195"/>
      <c r="N1" s="193"/>
    </row>
    <row r="2" spans="1:17" s="50" customFormat="1" ht="27" customHeight="1" thickBot="1" x14ac:dyDescent="0.2">
      <c r="A2" s="47"/>
      <c r="B2" s="48"/>
      <c r="C2" s="319"/>
      <c r="D2" s="628" t="s">
        <v>916</v>
      </c>
      <c r="E2" s="629"/>
      <c r="F2" s="630"/>
      <c r="G2" s="49"/>
      <c r="H2" s="49"/>
      <c r="I2" s="49"/>
      <c r="J2" s="191"/>
      <c r="K2" s="49"/>
      <c r="L2" s="49"/>
      <c r="M2" s="186"/>
      <c r="N2" s="196"/>
      <c r="O2" s="35"/>
      <c r="P2" s="98"/>
      <c r="Q2" s="197"/>
    </row>
    <row r="3" spans="1:17" s="50" customFormat="1" ht="19.5" customHeight="1" thickBot="1" x14ac:dyDescent="0.25">
      <c r="A3" s="47"/>
      <c r="B3" s="48"/>
      <c r="C3" s="331" t="s">
        <v>733</v>
      </c>
      <c r="D3" s="307"/>
      <c r="E3" s="308"/>
      <c r="F3" s="309"/>
      <c r="G3" s="308"/>
      <c r="H3" s="308"/>
      <c r="I3" s="308"/>
      <c r="J3" s="310"/>
      <c r="K3" s="309"/>
      <c r="L3" s="123"/>
      <c r="M3" s="186"/>
      <c r="N3" s="198"/>
      <c r="O3" s="165"/>
      <c r="P3" s="199"/>
      <c r="Q3" s="197"/>
    </row>
    <row r="4" spans="1:17" s="377" customFormat="1" ht="8.25" customHeight="1" x14ac:dyDescent="0.2">
      <c r="A4" s="47"/>
      <c r="B4" s="48"/>
      <c r="C4" s="378"/>
      <c r="D4" s="379"/>
      <c r="E4" s="123"/>
      <c r="F4" s="123"/>
      <c r="G4" s="123"/>
      <c r="H4" s="123"/>
      <c r="I4" s="123"/>
      <c r="J4" s="200"/>
      <c r="K4" s="123"/>
      <c r="L4" s="123"/>
      <c r="M4" s="186"/>
      <c r="N4" s="198"/>
      <c r="O4" s="280"/>
      <c r="P4" s="199"/>
      <c r="Q4" s="197"/>
    </row>
    <row r="5" spans="1:17" ht="20" customHeight="1" x14ac:dyDescent="0.15">
      <c r="A5" s="44"/>
      <c r="B5" s="37"/>
      <c r="C5" s="41" t="s">
        <v>251</v>
      </c>
      <c r="D5" s="497"/>
      <c r="E5" s="123"/>
      <c r="F5" s="123"/>
      <c r="G5" s="123"/>
      <c r="H5" s="123"/>
      <c r="I5" s="123"/>
      <c r="J5" s="200"/>
      <c r="K5" s="123"/>
      <c r="L5" s="123"/>
      <c r="M5" s="201"/>
      <c r="N5" s="202"/>
    </row>
    <row r="6" spans="1:17" ht="17.25" customHeight="1" thickBot="1" x14ac:dyDescent="0.2">
      <c r="A6" s="44"/>
      <c r="B6" s="37"/>
      <c r="C6" s="41" t="s">
        <v>693</v>
      </c>
      <c r="D6" s="320"/>
      <c r="E6" s="123"/>
      <c r="F6" s="123"/>
      <c r="G6" s="123"/>
      <c r="H6" s="123"/>
      <c r="I6" s="123"/>
      <c r="J6" s="200"/>
      <c r="K6" s="123"/>
      <c r="L6" s="123"/>
      <c r="M6" s="201"/>
      <c r="N6" s="202"/>
    </row>
    <row r="7" spans="1:17" ht="18.75" customHeight="1" thickBot="1" x14ac:dyDescent="0.2">
      <c r="A7" s="44"/>
      <c r="B7" s="37"/>
      <c r="C7" s="41" t="s">
        <v>15</v>
      </c>
      <c r="D7" s="333"/>
      <c r="E7" s="334" t="s">
        <v>16</v>
      </c>
      <c r="F7" s="335"/>
      <c r="G7" s="336"/>
      <c r="H7" s="334" t="s">
        <v>248</v>
      </c>
      <c r="I7" s="335"/>
      <c r="J7" s="337"/>
      <c r="K7" s="123"/>
      <c r="L7" s="123"/>
      <c r="M7" s="201"/>
      <c r="N7" s="202"/>
    </row>
    <row r="8" spans="1:17" s="203" customFormat="1" ht="17" thickBot="1" x14ac:dyDescent="0.25">
      <c r="A8" s="137"/>
      <c r="B8" s="138"/>
      <c r="C8" s="17"/>
      <c r="D8" s="155"/>
      <c r="E8" s="338" t="s">
        <v>504</v>
      </c>
      <c r="F8" s="339"/>
      <c r="G8" s="340"/>
      <c r="H8" s="341" t="s">
        <v>704</v>
      </c>
      <c r="I8" s="342"/>
      <c r="J8" s="343"/>
      <c r="K8" s="38"/>
      <c r="L8" s="38"/>
      <c r="M8" s="187"/>
      <c r="N8" s="204"/>
      <c r="O8" s="139"/>
      <c r="P8" s="139"/>
    </row>
    <row r="9" spans="1:17" s="203" customFormat="1" ht="17.25" customHeight="1" x14ac:dyDescent="0.2">
      <c r="A9" s="137"/>
      <c r="B9" s="138"/>
      <c r="C9" s="41" t="s">
        <v>725</v>
      </c>
      <c r="D9" s="298">
        <f>Budget!M5</f>
        <v>0</v>
      </c>
      <c r="E9" s="132" t="s">
        <v>726</v>
      </c>
      <c r="G9" s="156"/>
      <c r="H9" s="38"/>
      <c r="I9" s="38"/>
      <c r="J9" s="192"/>
      <c r="K9" s="38"/>
      <c r="L9" s="38"/>
      <c r="M9" s="187"/>
      <c r="N9" s="204"/>
      <c r="O9" s="139"/>
      <c r="P9" s="139"/>
    </row>
    <row r="10" spans="1:17" s="203" customFormat="1" ht="6.75" customHeight="1" x14ac:dyDescent="0.2">
      <c r="A10" s="205"/>
      <c r="B10" s="206"/>
      <c r="C10" s="207"/>
      <c r="D10" s="156"/>
      <c r="E10" s="38"/>
      <c r="F10" s="17"/>
      <c r="G10" s="17"/>
      <c r="H10" s="17"/>
      <c r="I10" s="17"/>
      <c r="J10" s="200"/>
      <c r="K10" s="123"/>
      <c r="L10" s="123"/>
      <c r="M10" s="201"/>
      <c r="N10" s="208"/>
      <c r="O10" s="139"/>
      <c r="P10" s="139"/>
    </row>
    <row r="11" spans="1:17" ht="13" x14ac:dyDescent="0.15">
      <c r="A11" s="44"/>
      <c r="B11" s="37"/>
      <c r="C11" s="41" t="s">
        <v>17</v>
      </c>
      <c r="D11" s="321"/>
      <c r="E11" s="123"/>
      <c r="F11" s="123"/>
      <c r="G11" s="123"/>
      <c r="H11" s="123"/>
      <c r="I11" s="123"/>
      <c r="J11" s="200"/>
      <c r="K11" s="123"/>
      <c r="L11" s="123"/>
      <c r="M11" s="201"/>
      <c r="N11" s="202"/>
    </row>
    <row r="12" spans="1:17" ht="13" x14ac:dyDescent="0.15">
      <c r="A12" s="44"/>
      <c r="B12" s="37"/>
      <c r="C12" s="41" t="s">
        <v>18</v>
      </c>
      <c r="D12" s="321"/>
      <c r="E12" s="123"/>
      <c r="F12" s="123"/>
      <c r="G12" s="123"/>
      <c r="H12" s="123"/>
      <c r="I12" s="123"/>
      <c r="J12" s="200"/>
      <c r="K12" s="123"/>
      <c r="L12" s="123"/>
      <c r="M12" s="201"/>
      <c r="N12" s="202"/>
    </row>
    <row r="13" spans="1:17" ht="14" thickBot="1" x14ac:dyDescent="0.2">
      <c r="A13" s="44"/>
      <c r="B13" s="37"/>
      <c r="C13" s="41" t="s">
        <v>690</v>
      </c>
      <c r="D13" s="344"/>
      <c r="E13" s="123"/>
      <c r="F13" s="123"/>
      <c r="G13" s="123"/>
      <c r="H13" s="123"/>
      <c r="I13" s="123"/>
      <c r="J13" s="200"/>
      <c r="K13" s="123"/>
      <c r="L13" s="123"/>
      <c r="M13" s="201"/>
      <c r="N13" s="202"/>
    </row>
    <row r="14" spans="1:17" s="124" customFormat="1" ht="14" thickBot="1" x14ac:dyDescent="0.2">
      <c r="A14" s="44"/>
      <c r="B14" s="37"/>
      <c r="C14" s="132" t="s">
        <v>730</v>
      </c>
      <c r="D14" s="345" t="s">
        <v>692</v>
      </c>
      <c r="E14" s="38" t="s">
        <v>245</v>
      </c>
      <c r="F14" s="14"/>
      <c r="G14" s="38"/>
      <c r="H14" s="38" t="s">
        <v>153</v>
      </c>
      <c r="I14" s="345" t="s">
        <v>692</v>
      </c>
      <c r="J14" s="192" t="s">
        <v>694</v>
      </c>
      <c r="K14" s="346"/>
      <c r="L14" s="38"/>
      <c r="M14" s="187"/>
      <c r="N14" s="45"/>
      <c r="O14" s="35"/>
      <c r="P14" s="35"/>
    </row>
    <row r="15" spans="1:17" ht="14" thickBot="1" x14ac:dyDescent="0.2">
      <c r="A15" s="193"/>
      <c r="B15" s="209"/>
      <c r="C15" s="132" t="s">
        <v>695</v>
      </c>
      <c r="D15" s="345" t="s">
        <v>692</v>
      </c>
      <c r="E15" s="123" t="s">
        <v>246</v>
      </c>
      <c r="G15" s="123"/>
      <c r="H15" s="123" t="s">
        <v>153</v>
      </c>
      <c r="I15" s="345" t="s">
        <v>692</v>
      </c>
      <c r="J15" s="192" t="s">
        <v>694</v>
      </c>
      <c r="K15" s="347"/>
      <c r="L15" s="123"/>
      <c r="M15" s="201"/>
      <c r="N15" s="202"/>
    </row>
    <row r="16" spans="1:17" s="124" customFormat="1" ht="14" thickBot="1" x14ac:dyDescent="0.2">
      <c r="A16" s="44"/>
      <c r="B16" s="37"/>
      <c r="C16" s="132" t="s">
        <v>810</v>
      </c>
      <c r="D16" s="345" t="s">
        <v>692</v>
      </c>
      <c r="E16" s="38" t="s">
        <v>247</v>
      </c>
      <c r="F16" s="14"/>
      <c r="G16" s="38"/>
      <c r="H16" s="38" t="s">
        <v>153</v>
      </c>
      <c r="I16" s="345" t="s">
        <v>692</v>
      </c>
      <c r="J16" s="192" t="s">
        <v>694</v>
      </c>
      <c r="K16" s="346"/>
      <c r="L16" s="38"/>
      <c r="M16" s="187"/>
      <c r="N16" s="45"/>
      <c r="O16" s="35"/>
      <c r="P16" s="35"/>
    </row>
    <row r="17" spans="1:16" ht="13" x14ac:dyDescent="0.15">
      <c r="A17" s="193"/>
      <c r="B17" s="209"/>
      <c r="C17" s="123"/>
      <c r="D17" s="123"/>
      <c r="E17" s="123"/>
      <c r="F17" s="123"/>
      <c r="G17" s="123"/>
      <c r="H17" s="123"/>
      <c r="I17" s="123"/>
      <c r="J17" s="200"/>
      <c r="K17" s="123"/>
      <c r="L17" s="123"/>
      <c r="M17" s="201"/>
      <c r="N17" s="202"/>
    </row>
    <row r="18" spans="1:16" s="171" customFormat="1" ht="17" customHeight="1" x14ac:dyDescent="0.15">
      <c r="A18" s="210"/>
      <c r="B18" s="211"/>
      <c r="C18" s="38" t="s">
        <v>559</v>
      </c>
      <c r="D18" s="348" t="s">
        <v>734</v>
      </c>
      <c r="E18" s="38" t="s">
        <v>560</v>
      </c>
      <c r="F18" s="38"/>
      <c r="G18" s="14" t="s">
        <v>561</v>
      </c>
      <c r="H18" s="38"/>
      <c r="I18" s="39" t="s">
        <v>562</v>
      </c>
      <c r="J18" s="190"/>
      <c r="K18" s="315"/>
      <c r="L18" s="376"/>
      <c r="M18" s="188"/>
      <c r="N18" s="212"/>
      <c r="O18" s="36"/>
      <c r="P18" s="36"/>
    </row>
    <row r="19" spans="1:16" s="171" customFormat="1" ht="13" x14ac:dyDescent="0.15">
      <c r="A19" s="210"/>
      <c r="B19" s="211"/>
      <c r="C19" s="38"/>
      <c r="D19" s="42"/>
      <c r="E19" s="38"/>
      <c r="F19" s="38"/>
      <c r="G19" s="38"/>
      <c r="H19" s="38"/>
      <c r="I19" s="38"/>
      <c r="J19" s="192"/>
      <c r="K19" s="38"/>
      <c r="L19" s="38"/>
      <c r="M19" s="188"/>
      <c r="N19" s="212"/>
      <c r="O19" s="36"/>
      <c r="P19" s="36"/>
    </row>
    <row r="20" spans="1:16" s="124" customFormat="1" ht="14" thickBot="1" x14ac:dyDescent="0.2">
      <c r="A20" s="44"/>
      <c r="B20" s="37"/>
      <c r="D20" s="38" t="s">
        <v>398</v>
      </c>
      <c r="E20" s="38" t="s">
        <v>220</v>
      </c>
      <c r="F20" s="314"/>
      <c r="G20" s="38" t="s">
        <v>221</v>
      </c>
      <c r="H20" s="313"/>
      <c r="I20" s="38"/>
      <c r="J20" s="332"/>
      <c r="K20" s="38" t="s">
        <v>724</v>
      </c>
      <c r="L20" s="38"/>
      <c r="M20" s="189"/>
      <c r="N20" s="45"/>
      <c r="O20" s="35"/>
      <c r="P20" s="35"/>
    </row>
    <row r="21" spans="1:16" x14ac:dyDescent="0.2">
      <c r="A21" s="193"/>
      <c r="B21" s="209"/>
      <c r="D21" s="123" t="s">
        <v>399</v>
      </c>
      <c r="E21" s="123" t="s">
        <v>220</v>
      </c>
      <c r="F21" s="404"/>
      <c r="G21" s="123" t="s">
        <v>221</v>
      </c>
      <c r="H21" s="405"/>
      <c r="I21" s="123"/>
      <c r="J21" s="375"/>
      <c r="K21" s="38" t="s">
        <v>724</v>
      </c>
      <c r="L21" s="123"/>
      <c r="M21" s="215"/>
      <c r="N21" s="202"/>
    </row>
    <row r="22" spans="1:16" ht="43.5" customHeight="1" x14ac:dyDescent="0.2">
      <c r="A22" s="193"/>
      <c r="B22" s="209"/>
      <c r="D22" s="123"/>
      <c r="E22" s="123"/>
      <c r="F22" s="631" t="s">
        <v>809</v>
      </c>
      <c r="G22" s="632"/>
      <c r="H22" s="632"/>
      <c r="I22" s="632"/>
      <c r="J22" s="632"/>
      <c r="K22" s="632"/>
      <c r="L22" s="633"/>
      <c r="M22" s="215"/>
      <c r="N22" s="202"/>
    </row>
    <row r="23" spans="1:16" ht="13" x14ac:dyDescent="0.15">
      <c r="A23" s="44"/>
      <c r="B23" s="37"/>
      <c r="C23" s="38" t="s">
        <v>591</v>
      </c>
      <c r="D23" s="41"/>
      <c r="E23" s="123"/>
      <c r="F23" s="213"/>
      <c r="G23" s="123"/>
      <c r="H23" s="213"/>
      <c r="I23" s="123"/>
      <c r="J23" s="214"/>
      <c r="K23" s="123"/>
      <c r="L23" s="123"/>
      <c r="M23" s="215"/>
      <c r="N23" s="202"/>
    </row>
    <row r="24" spans="1:16" ht="13" x14ac:dyDescent="0.15">
      <c r="A24" s="44"/>
      <c r="B24" s="37"/>
      <c r="C24" s="38" t="s">
        <v>352</v>
      </c>
      <c r="D24" s="41"/>
      <c r="E24" s="123"/>
      <c r="F24" s="213"/>
      <c r="G24" s="123"/>
      <c r="H24" s="213"/>
      <c r="I24" s="123"/>
      <c r="J24" s="214"/>
      <c r="K24" s="123"/>
      <c r="L24" s="123"/>
      <c r="M24" s="215"/>
      <c r="N24" s="202"/>
    </row>
    <row r="25" spans="1:16" s="124" customFormat="1" ht="13" x14ac:dyDescent="0.15">
      <c r="A25" s="44"/>
      <c r="B25" s="37"/>
      <c r="D25" s="38" t="s">
        <v>702</v>
      </c>
      <c r="E25" s="38" t="s">
        <v>220</v>
      </c>
      <c r="F25" s="314"/>
      <c r="G25" s="38" t="s">
        <v>221</v>
      </c>
      <c r="H25" s="313"/>
      <c r="I25" s="38" t="s">
        <v>456</v>
      </c>
      <c r="J25" s="312"/>
      <c r="K25" s="38" t="s">
        <v>587</v>
      </c>
      <c r="L25" s="38"/>
      <c r="M25" s="187"/>
      <c r="N25" s="45"/>
      <c r="O25" s="35"/>
      <c r="P25" s="35"/>
    </row>
    <row r="26" spans="1:16" s="124" customFormat="1" ht="9" customHeight="1" x14ac:dyDescent="0.15">
      <c r="A26" s="193"/>
      <c r="B26" s="209"/>
      <c r="C26" s="123"/>
      <c r="D26" s="207"/>
      <c r="E26" s="38"/>
      <c r="F26" s="43"/>
      <c r="G26" s="38"/>
      <c r="H26" s="43"/>
      <c r="I26" s="38"/>
      <c r="J26" s="192"/>
      <c r="K26" s="38"/>
      <c r="L26" s="38"/>
      <c r="M26" s="187"/>
      <c r="N26" s="45"/>
      <c r="O26" s="35"/>
      <c r="P26" s="35"/>
    </row>
    <row r="27" spans="1:16" ht="13" x14ac:dyDescent="0.15">
      <c r="A27" s="193"/>
      <c r="B27" s="209"/>
      <c r="C27" s="123" t="s">
        <v>592</v>
      </c>
      <c r="D27" s="316"/>
      <c r="E27" s="123"/>
      <c r="F27" s="213"/>
      <c r="G27" s="123"/>
      <c r="H27" s="213"/>
      <c r="I27" s="123"/>
      <c r="J27" s="200"/>
      <c r="K27" s="123"/>
      <c r="L27" s="123"/>
      <c r="M27" s="201"/>
      <c r="N27" s="202"/>
    </row>
    <row r="28" spans="1:16" ht="8.25" customHeight="1" x14ac:dyDescent="0.2">
      <c r="A28" s="44"/>
      <c r="B28" s="37"/>
      <c r="E28" s="123"/>
      <c r="F28" s="213"/>
      <c r="G28" s="123"/>
      <c r="H28" s="213"/>
      <c r="I28" s="123"/>
      <c r="J28" s="200"/>
      <c r="K28" s="123"/>
      <c r="L28" s="123"/>
      <c r="M28" s="201"/>
      <c r="N28" s="202"/>
    </row>
    <row r="29" spans="1:16" s="124" customFormat="1" ht="13" x14ac:dyDescent="0.15">
      <c r="A29" s="44"/>
      <c r="B29" s="37"/>
      <c r="C29" s="38" t="s">
        <v>593</v>
      </c>
      <c r="D29" s="314"/>
      <c r="E29" s="38"/>
      <c r="F29" s="43"/>
      <c r="G29" s="38"/>
      <c r="H29" s="43"/>
      <c r="I29" s="38"/>
      <c r="J29" s="192"/>
      <c r="K29" s="38"/>
      <c r="L29" s="38"/>
      <c r="M29" s="187"/>
      <c r="N29" s="45"/>
      <c r="O29" s="35"/>
      <c r="P29" s="35"/>
    </row>
    <row r="30" spans="1:16" s="124" customFormat="1" ht="9" customHeight="1" x14ac:dyDescent="0.15">
      <c r="A30" s="193"/>
      <c r="B30" s="209"/>
      <c r="C30" s="207"/>
      <c r="D30" s="207"/>
      <c r="E30" s="38"/>
      <c r="F30" s="38"/>
      <c r="G30" s="38"/>
      <c r="H30" s="38"/>
      <c r="I30" s="38"/>
      <c r="J30" s="192"/>
      <c r="K30" s="38"/>
      <c r="L30" s="38"/>
      <c r="M30" s="187"/>
      <c r="N30" s="45"/>
      <c r="O30" s="35"/>
      <c r="P30" s="35"/>
    </row>
    <row r="31" spans="1:16" s="124" customFormat="1" ht="16.5" customHeight="1" x14ac:dyDescent="0.15">
      <c r="A31" s="193"/>
      <c r="B31" s="209"/>
      <c r="C31" s="158" t="s">
        <v>589</v>
      </c>
      <c r="D31" s="207"/>
      <c r="E31" s="38" t="s">
        <v>727</v>
      </c>
      <c r="F31" s="38"/>
      <c r="G31" s="38"/>
      <c r="H31" s="38"/>
      <c r="I31" s="38"/>
      <c r="J31" s="192"/>
      <c r="K31" s="38"/>
      <c r="L31" s="38"/>
      <c r="M31" s="187"/>
      <c r="N31" s="45"/>
      <c r="O31" s="35"/>
      <c r="P31" s="35"/>
    </row>
    <row r="32" spans="1:16" ht="13" x14ac:dyDescent="0.15">
      <c r="A32" s="193"/>
      <c r="B32" s="209"/>
      <c r="C32" s="123" t="s">
        <v>594</v>
      </c>
      <c r="D32" s="38" t="s">
        <v>983</v>
      </c>
      <c r="E32" s="299">
        <v>0.1</v>
      </c>
      <c r="F32" s="123"/>
      <c r="G32" s="123"/>
      <c r="H32" s="123"/>
      <c r="I32" s="123"/>
      <c r="J32" s="200"/>
      <c r="K32" s="123"/>
      <c r="L32" s="123"/>
      <c r="M32" s="201"/>
      <c r="N32" s="202"/>
    </row>
    <row r="33" spans="1:16" s="124" customFormat="1" ht="13" x14ac:dyDescent="0.15">
      <c r="A33" s="44"/>
      <c r="B33" s="37"/>
      <c r="C33" s="38" t="s">
        <v>604</v>
      </c>
      <c r="D33" s="38" t="s">
        <v>887</v>
      </c>
      <c r="E33" s="299">
        <v>0.105</v>
      </c>
      <c r="F33" s="38"/>
      <c r="G33" s="38"/>
      <c r="H33" s="38"/>
      <c r="I33" s="38"/>
      <c r="J33" s="192"/>
      <c r="K33" s="38"/>
      <c r="L33" s="38"/>
      <c r="M33" s="187"/>
      <c r="N33" s="45"/>
      <c r="O33" s="35"/>
      <c r="P33" s="35"/>
    </row>
    <row r="34" spans="1:16" s="124" customFormat="1" ht="28" x14ac:dyDescent="0.15">
      <c r="A34" s="193"/>
      <c r="B34" s="209"/>
      <c r="C34" s="349" t="s">
        <v>738</v>
      </c>
      <c r="D34" s="38" t="s">
        <v>416</v>
      </c>
      <c r="E34" s="299">
        <v>0.01</v>
      </c>
      <c r="F34" s="165" t="s">
        <v>468</v>
      </c>
      <c r="G34" s="14"/>
      <c r="H34" s="38"/>
      <c r="I34" s="38"/>
      <c r="J34" s="192"/>
      <c r="K34" s="38"/>
      <c r="L34" s="38"/>
      <c r="M34" s="187"/>
      <c r="N34" s="45"/>
      <c r="O34" s="35"/>
      <c r="P34" s="35"/>
    </row>
    <row r="35" spans="1:16" s="124" customFormat="1" ht="13" x14ac:dyDescent="0.15">
      <c r="A35" s="193"/>
      <c r="B35" s="209"/>
      <c r="C35" s="123" t="s">
        <v>605</v>
      </c>
      <c r="D35" s="123"/>
      <c r="E35" s="299">
        <v>8.3299999999999999E-2</v>
      </c>
      <c r="F35" s="165" t="s">
        <v>472</v>
      </c>
      <c r="G35" s="14"/>
      <c r="H35" s="38"/>
      <c r="I35" s="38"/>
      <c r="J35" s="192"/>
      <c r="K35" s="38"/>
      <c r="L35" s="38"/>
      <c r="M35" s="187"/>
      <c r="N35" s="45"/>
      <c r="O35" s="35"/>
      <c r="P35" s="35"/>
    </row>
    <row r="36" spans="1:16" ht="13" x14ac:dyDescent="0.15">
      <c r="A36" s="193"/>
      <c r="B36" s="209"/>
      <c r="C36" s="124" t="s">
        <v>606</v>
      </c>
      <c r="D36" s="123" t="s">
        <v>607</v>
      </c>
      <c r="E36" s="306">
        <v>0</v>
      </c>
      <c r="F36" s="123"/>
      <c r="G36" s="123"/>
      <c r="H36" s="123"/>
      <c r="I36" s="123"/>
      <c r="J36" s="200"/>
      <c r="K36" s="123"/>
      <c r="L36" s="123"/>
      <c r="M36" s="201"/>
      <c r="N36" s="202"/>
    </row>
    <row r="37" spans="1:16" x14ac:dyDescent="0.2">
      <c r="A37" s="44"/>
      <c r="B37" s="37"/>
      <c r="C37" s="38" t="s">
        <v>481</v>
      </c>
      <c r="G37" s="123"/>
      <c r="H37" s="123"/>
      <c r="I37" s="123"/>
      <c r="J37" s="200"/>
      <c r="K37" s="123"/>
      <c r="L37" s="123"/>
      <c r="M37" s="201"/>
      <c r="N37" s="202"/>
    </row>
    <row r="38" spans="1:16" s="124" customFormat="1" ht="8.25" customHeight="1" x14ac:dyDescent="0.2">
      <c r="A38" s="44"/>
      <c r="B38" s="37"/>
      <c r="C38" s="16"/>
      <c r="D38" s="16"/>
      <c r="G38" s="132"/>
      <c r="H38" s="38"/>
      <c r="I38" s="38"/>
      <c r="J38" s="192"/>
      <c r="K38" s="38"/>
      <c r="L38" s="38"/>
      <c r="M38" s="187"/>
      <c r="N38" s="45"/>
      <c r="O38" s="35"/>
      <c r="P38" s="35"/>
    </row>
    <row r="39" spans="1:16" s="124" customFormat="1" ht="13" x14ac:dyDescent="0.15">
      <c r="A39" s="193"/>
      <c r="B39" s="209"/>
      <c r="C39" s="123" t="s">
        <v>417</v>
      </c>
      <c r="D39" s="123" t="s">
        <v>418</v>
      </c>
      <c r="E39" s="123"/>
      <c r="F39" s="123" t="s">
        <v>482</v>
      </c>
      <c r="G39" s="132"/>
      <c r="H39" s="38"/>
      <c r="I39" s="38"/>
      <c r="J39" s="192"/>
      <c r="K39" s="38"/>
      <c r="L39" s="38"/>
      <c r="M39" s="187"/>
      <c r="N39" s="45"/>
      <c r="O39" s="35"/>
      <c r="P39" s="35"/>
    </row>
    <row r="40" spans="1:16" s="124" customFormat="1" x14ac:dyDescent="0.2">
      <c r="A40" s="193"/>
      <c r="B40" s="209"/>
      <c r="C40" s="203"/>
      <c r="D40" s="38" t="s">
        <v>483</v>
      </c>
      <c r="E40" s="38"/>
      <c r="F40" s="14" t="s">
        <v>484</v>
      </c>
      <c r="G40" s="38"/>
      <c r="H40" s="38"/>
      <c r="I40" s="38"/>
      <c r="J40" s="192"/>
      <c r="K40" s="38"/>
      <c r="L40" s="38"/>
      <c r="M40" s="187"/>
      <c r="N40" s="45"/>
      <c r="O40" s="35"/>
      <c r="P40" s="35"/>
    </row>
    <row r="41" spans="1:16" s="124" customFormat="1" ht="8.25" customHeight="1" x14ac:dyDescent="0.15">
      <c r="A41" s="193"/>
      <c r="B41" s="209"/>
      <c r="C41" s="207"/>
      <c r="D41" s="207"/>
      <c r="E41" s="38"/>
      <c r="F41" s="38"/>
      <c r="G41" s="38"/>
      <c r="H41" s="38"/>
      <c r="I41" s="38"/>
      <c r="J41" s="192"/>
      <c r="K41" s="38"/>
      <c r="L41" s="38"/>
      <c r="M41" s="187"/>
      <c r="N41" s="45"/>
      <c r="O41" s="35"/>
      <c r="P41" s="35"/>
    </row>
    <row r="42" spans="1:16" s="124" customFormat="1" ht="13" x14ac:dyDescent="0.15">
      <c r="A42" s="193"/>
      <c r="B42" s="209"/>
      <c r="C42" s="274" t="s">
        <v>612</v>
      </c>
      <c r="D42" s="275" t="s">
        <v>985</v>
      </c>
      <c r="E42" s="38"/>
      <c r="F42" s="38"/>
      <c r="G42" s="38"/>
      <c r="H42" s="38"/>
      <c r="I42" s="38"/>
      <c r="J42" s="192"/>
      <c r="K42" s="38"/>
      <c r="L42" s="38"/>
      <c r="M42" s="187"/>
      <c r="N42" s="45"/>
      <c r="O42" s="35"/>
      <c r="P42" s="35"/>
    </row>
    <row r="43" spans="1:16" s="124" customFormat="1" ht="13" x14ac:dyDescent="0.15">
      <c r="A43" s="193"/>
      <c r="B43" s="209"/>
      <c r="C43" s="38" t="s">
        <v>636</v>
      </c>
      <c r="D43" s="275" t="s">
        <v>984</v>
      </c>
      <c r="E43" s="38"/>
      <c r="F43" s="38"/>
      <c r="G43" s="38"/>
      <c r="H43" s="38"/>
      <c r="I43" s="38"/>
      <c r="J43" s="192"/>
      <c r="K43" s="38"/>
      <c r="L43" s="38"/>
      <c r="M43" s="187"/>
      <c r="N43" s="45"/>
      <c r="O43" s="35"/>
      <c r="P43" s="35"/>
    </row>
    <row r="44" spans="1:16" s="124" customFormat="1" ht="13" x14ac:dyDescent="0.15">
      <c r="A44" s="193"/>
      <c r="B44" s="209"/>
      <c r="C44" s="38" t="s">
        <v>665</v>
      </c>
      <c r="D44" s="38"/>
      <c r="E44" s="300">
        <v>0.4</v>
      </c>
      <c r="F44" s="38"/>
      <c r="G44" s="38"/>
      <c r="H44" s="38"/>
      <c r="I44" s="38"/>
      <c r="J44" s="192"/>
      <c r="K44" s="38"/>
      <c r="L44" s="38"/>
      <c r="M44" s="187"/>
      <c r="N44" s="45"/>
      <c r="O44" s="35"/>
      <c r="P44" s="35"/>
    </row>
    <row r="45" spans="1:16" s="124" customFormat="1" ht="13" x14ac:dyDescent="0.15">
      <c r="A45" s="193"/>
      <c r="B45" s="209"/>
      <c r="C45" s="207"/>
      <c r="D45" s="207"/>
      <c r="E45" s="38"/>
      <c r="F45" s="38"/>
      <c r="G45" s="38"/>
      <c r="H45" s="38"/>
      <c r="I45" s="38"/>
      <c r="J45" s="192"/>
      <c r="K45" s="38"/>
      <c r="L45" s="38"/>
      <c r="M45" s="187"/>
      <c r="N45" s="45"/>
      <c r="O45" s="35"/>
      <c r="P45" s="35"/>
    </row>
    <row r="46" spans="1:16" s="124" customFormat="1" ht="12.75" customHeight="1" x14ac:dyDescent="0.2">
      <c r="A46" s="193"/>
      <c r="B46" s="209"/>
      <c r="C46" s="123" t="s">
        <v>485</v>
      </c>
      <c r="D46" s="40"/>
      <c r="E46" s="300">
        <v>0.1</v>
      </c>
      <c r="F46" s="38" t="s">
        <v>361</v>
      </c>
      <c r="G46" s="14"/>
      <c r="H46" s="38"/>
      <c r="I46" s="38"/>
      <c r="J46" s="192"/>
      <c r="K46" s="38"/>
      <c r="L46" s="38"/>
      <c r="M46" s="187"/>
      <c r="N46" s="45"/>
      <c r="O46" s="35"/>
      <c r="P46" s="35"/>
    </row>
    <row r="47" spans="1:16" s="124" customFormat="1" ht="12.75" customHeight="1" x14ac:dyDescent="0.15">
      <c r="A47" s="193"/>
      <c r="B47" s="209"/>
      <c r="C47" s="41" t="s">
        <v>735</v>
      </c>
      <c r="D47" s="41"/>
      <c r="E47" s="38"/>
      <c r="F47" s="38"/>
      <c r="G47" s="38"/>
      <c r="H47" s="38"/>
      <c r="I47" s="38"/>
      <c r="J47" s="192"/>
      <c r="K47" s="38"/>
      <c r="L47" s="38"/>
      <c r="M47" s="187"/>
      <c r="N47" s="45"/>
      <c r="O47" s="35"/>
      <c r="P47" s="35"/>
    </row>
    <row r="48" spans="1:16" ht="13" x14ac:dyDescent="0.15">
      <c r="A48" s="193"/>
      <c r="B48" s="209"/>
      <c r="C48" s="634" t="s">
        <v>736</v>
      </c>
      <c r="D48" s="316"/>
      <c r="E48" s="123"/>
      <c r="F48" s="123"/>
      <c r="G48" s="123"/>
      <c r="H48" s="123"/>
      <c r="I48" s="123"/>
      <c r="J48" s="200"/>
      <c r="K48" s="123"/>
      <c r="L48" s="123"/>
      <c r="M48" s="201"/>
      <c r="N48" s="202"/>
    </row>
    <row r="49" spans="1:16" ht="13" x14ac:dyDescent="0.15">
      <c r="A49" s="44"/>
      <c r="B49" s="37"/>
      <c r="C49" s="634"/>
      <c r="D49" s="316"/>
      <c r="E49" s="123"/>
      <c r="F49" s="123"/>
      <c r="G49" s="123"/>
      <c r="H49" s="123"/>
      <c r="I49" s="123"/>
      <c r="J49" s="200"/>
      <c r="K49" s="123"/>
      <c r="L49" s="123"/>
      <c r="M49" s="201"/>
      <c r="N49" s="202"/>
    </row>
    <row r="50" spans="1:16" ht="13" x14ac:dyDescent="0.15">
      <c r="A50" s="44"/>
      <c r="B50" s="37"/>
      <c r="C50" s="634"/>
      <c r="D50" s="316"/>
      <c r="E50" s="123"/>
      <c r="F50" s="123"/>
      <c r="G50" s="123"/>
      <c r="H50" s="123"/>
      <c r="I50" s="123"/>
      <c r="J50" s="200"/>
      <c r="K50" s="123"/>
      <c r="L50" s="123"/>
      <c r="M50" s="201"/>
      <c r="N50" s="202"/>
    </row>
    <row r="51" spans="1:16" ht="7.5" customHeight="1" thickBot="1" x14ac:dyDescent="0.2">
      <c r="A51" s="44"/>
      <c r="B51" s="37"/>
      <c r="C51" s="41"/>
      <c r="D51" s="41"/>
      <c r="E51" s="123"/>
      <c r="F51" s="123"/>
      <c r="G51" s="123"/>
      <c r="H51" s="123"/>
      <c r="I51" s="123"/>
      <c r="J51" s="200"/>
      <c r="K51" s="123"/>
      <c r="L51" s="123"/>
      <c r="M51" s="201"/>
      <c r="N51" s="202"/>
    </row>
    <row r="52" spans="1:16" s="124" customFormat="1" ht="14" thickBot="1" x14ac:dyDescent="0.2">
      <c r="A52" s="44"/>
      <c r="B52" s="37"/>
      <c r="C52" s="38" t="s">
        <v>624</v>
      </c>
      <c r="D52" s="314"/>
      <c r="E52" s="38"/>
      <c r="F52" s="38" t="s">
        <v>691</v>
      </c>
      <c r="G52" s="314" t="s">
        <v>703</v>
      </c>
      <c r="H52" s="192" t="s">
        <v>694</v>
      </c>
      <c r="I52" s="346"/>
      <c r="J52" s="192"/>
      <c r="K52" s="38"/>
      <c r="L52" s="38"/>
      <c r="M52" s="187"/>
      <c r="N52" s="45"/>
      <c r="O52" s="35"/>
      <c r="P52" s="35"/>
    </row>
    <row r="53" spans="1:16" ht="9" customHeight="1" x14ac:dyDescent="0.2">
      <c r="A53" s="193"/>
      <c r="B53" s="202"/>
      <c r="C53" s="46"/>
      <c r="D53" s="46"/>
      <c r="E53" s="193"/>
      <c r="F53" s="193"/>
      <c r="G53" s="193"/>
      <c r="H53" s="193"/>
      <c r="I53" s="193"/>
      <c r="J53" s="194"/>
      <c r="K53" s="193"/>
      <c r="L53" s="193"/>
      <c r="M53" s="195"/>
      <c r="N53" s="193"/>
    </row>
  </sheetData>
  <customSheetViews>
    <customSheetView guid="{3735B9A6-6827-11D7-ABFD-003065B590BA}" printArea="1" showRuler="0">
      <selection activeCell="L26" sqref="L26"/>
      <pageMargins left="0.15748031496062992" right="0.15748031496062992" top="0.39370078740157483" bottom="0.98425196850393704" header="0.51181102362204722" footer="7.874015748031496E-2"/>
      <pageSetup paperSize="9" scale="80" orientation="portrait"/>
      <headerFooter alignWithMargins="0">
        <oddFooter>&amp;L&amp;"Geneva,Italic"&amp;8Moneypenny AFC Budget-&amp;F-Production Summary
&amp;R&amp;"Geneva,Italic"Printed: &amp;D &amp;T</oddFooter>
      </headerFooter>
    </customSheetView>
  </customSheetViews>
  <mergeCells count="3">
    <mergeCell ref="D2:F2"/>
    <mergeCell ref="F22:L22"/>
    <mergeCell ref="C48:C50"/>
  </mergeCells>
  <phoneticPr fontId="0" type="noConversion"/>
  <pageMargins left="0.36" right="0.15748031496062992" top="0.89166666666666672" bottom="0.56000000000000005" header="0.51181102362204722" footer="7.874015748031496E-2"/>
  <pageSetup paperSize="9" scale="67" orientation="portrait" r:id="rId1"/>
  <headerFooter alignWithMargins="0">
    <oddFooter>&amp;L&amp;"Geneva,Italic"&amp;9&amp;F-Production Summary
&amp;C&amp;R&amp;"Geneva,Italic"Printed: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34"/>
    <pageSetUpPr fitToPage="1"/>
  </sheetPr>
  <dimension ref="A1:BT592"/>
  <sheetViews>
    <sheetView topLeftCell="B1" zoomScaleNormal="100" workbookViewId="0">
      <pane ySplit="5" topLeftCell="A27" activePane="bottomLeft" state="frozen"/>
      <selection pane="bottomLeft" activeCell="O17" sqref="O17"/>
    </sheetView>
  </sheetViews>
  <sheetFormatPr baseColWidth="10" defaultColWidth="11.42578125" defaultRowHeight="13" x14ac:dyDescent="0.15"/>
  <cols>
    <col min="1" max="1" width="3.5703125" style="118" customWidth="1"/>
    <col min="2" max="2" width="4.28515625" style="102" customWidth="1"/>
    <col min="3" max="3" width="1.85546875" style="102" customWidth="1"/>
    <col min="4" max="4" width="24" style="279" customWidth="1"/>
    <col min="5" max="5" width="7" style="7" customWidth="1"/>
    <col min="6" max="6" width="3.7109375" style="4" customWidth="1"/>
    <col min="7" max="7" width="9.5703125" style="7" customWidth="1"/>
    <col min="8" max="8" width="3.5703125" style="4" customWidth="1"/>
    <col min="9" max="9" width="10.28515625" style="7" customWidth="1"/>
    <col min="10" max="10" width="2.85546875" style="4" customWidth="1"/>
    <col min="11" max="11" width="10.7109375" style="7" customWidth="1"/>
    <col min="12" max="12" width="10.28515625" style="7" customWidth="1"/>
    <col min="13" max="13" width="11.5703125" style="7" customWidth="1"/>
    <col min="14" max="14" width="42.85546875" style="433" customWidth="1"/>
    <col min="15" max="18" width="11.42578125" style="4"/>
    <col min="19" max="19" width="11.85546875" style="4" customWidth="1"/>
    <col min="20" max="72" width="11.42578125" style="4"/>
    <col min="73" max="16384" width="11.42578125" style="6"/>
  </cols>
  <sheetData>
    <row r="1" spans="1:72" s="105" customFormat="1" ht="14" thickBot="1" x14ac:dyDescent="0.2">
      <c r="A1" s="22"/>
      <c r="B1" s="635" t="str">
        <f>Cover!D2</f>
        <v>SHORT FORM BUDGET</v>
      </c>
      <c r="C1" s="636"/>
      <c r="D1" s="637"/>
      <c r="E1" s="638"/>
      <c r="F1" s="218" t="s">
        <v>301</v>
      </c>
      <c r="G1" s="219"/>
      <c r="H1" s="218" t="s">
        <v>302</v>
      </c>
      <c r="I1" s="219"/>
      <c r="J1" s="218" t="s">
        <v>303</v>
      </c>
      <c r="K1" s="219"/>
      <c r="L1" s="220" t="s">
        <v>304</v>
      </c>
      <c r="M1" s="221" t="s">
        <v>305</v>
      </c>
      <c r="N1" s="408" t="s">
        <v>650</v>
      </c>
      <c r="O1" s="114"/>
      <c r="P1" s="4"/>
      <c r="Q1" s="4"/>
      <c r="R1" s="5"/>
      <c r="S1" s="222"/>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row>
    <row r="2" spans="1:72" s="105" customFormat="1" ht="15" thickTop="1" thickBot="1" x14ac:dyDescent="0.2">
      <c r="A2" s="22"/>
      <c r="B2" s="382"/>
      <c r="C2" s="382"/>
      <c r="D2" s="383">
        <f>Cover!D6</f>
        <v>0</v>
      </c>
      <c r="E2" s="382"/>
      <c r="F2" s="114"/>
      <c r="G2" s="226"/>
      <c r="H2" s="114"/>
      <c r="I2" s="226"/>
      <c r="J2" s="114"/>
      <c r="K2" s="226"/>
      <c r="L2" s="222"/>
      <c r="M2" s="222"/>
      <c r="N2" s="408" t="s">
        <v>977</v>
      </c>
      <c r="O2" s="114"/>
      <c r="P2" s="4"/>
      <c r="Q2" s="4"/>
      <c r="R2" s="5"/>
      <c r="S2" s="222"/>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row>
    <row r="3" spans="1:72" s="105" customFormat="1" ht="23.25" customHeight="1" x14ac:dyDescent="0.15">
      <c r="A3" s="22"/>
      <c r="B3" s="326"/>
      <c r="C3" s="326"/>
      <c r="D3" s="326"/>
      <c r="E3" s="326"/>
      <c r="F3" s="114"/>
      <c r="G3" s="226"/>
      <c r="H3" s="114"/>
      <c r="I3" s="226"/>
      <c r="J3" s="114"/>
      <c r="K3" s="226"/>
      <c r="L3" s="222"/>
      <c r="M3" s="222"/>
      <c r="N3" s="380" t="s">
        <v>739</v>
      </c>
      <c r="O3" s="114"/>
      <c r="P3" s="4"/>
      <c r="Q3" s="4"/>
      <c r="R3" s="5"/>
      <c r="S3" s="222"/>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row>
    <row r="4" spans="1:72" s="105" customFormat="1" x14ac:dyDescent="0.15">
      <c r="A4" s="223" t="s">
        <v>240</v>
      </c>
      <c r="B4" s="224"/>
      <c r="C4" s="224"/>
      <c r="D4" s="327" t="s">
        <v>241</v>
      </c>
      <c r="E4" s="328" t="s">
        <v>332</v>
      </c>
      <c r="F4" s="329" t="s">
        <v>306</v>
      </c>
      <c r="G4" s="328" t="s">
        <v>307</v>
      </c>
      <c r="H4" s="329" t="s">
        <v>306</v>
      </c>
      <c r="I4" s="328" t="s">
        <v>307</v>
      </c>
      <c r="J4" s="329" t="s">
        <v>306</v>
      </c>
      <c r="K4" s="330" t="s">
        <v>307</v>
      </c>
      <c r="L4" s="1"/>
      <c r="M4" s="1"/>
      <c r="N4" s="508" t="s">
        <v>978</v>
      </c>
      <c r="O4" s="3"/>
      <c r="P4" s="4"/>
      <c r="Q4" s="4"/>
      <c r="R4" s="5"/>
      <c r="S4" s="5"/>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row>
    <row r="5" spans="1:72" s="105" customFormat="1" x14ac:dyDescent="0.15">
      <c r="A5" s="116"/>
      <c r="B5" s="224"/>
      <c r="C5" s="225"/>
      <c r="D5" s="278" t="s">
        <v>444</v>
      </c>
      <c r="E5" s="318">
        <f>Cover!J21</f>
        <v>0</v>
      </c>
      <c r="F5" s="3"/>
      <c r="G5" s="2"/>
      <c r="H5" s="3"/>
      <c r="I5" s="2"/>
      <c r="J5" s="3"/>
      <c r="K5" s="2"/>
      <c r="L5" s="351" t="s">
        <v>13</v>
      </c>
      <c r="M5" s="317">
        <f>M502</f>
        <v>0</v>
      </c>
      <c r="N5" s="385" t="s">
        <v>737</v>
      </c>
      <c r="O5" s="104"/>
      <c r="P5" s="104"/>
      <c r="Q5" s="104"/>
      <c r="R5" s="111"/>
      <c r="S5" s="111"/>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row>
    <row r="6" spans="1:72" ht="14.25" customHeight="1" x14ac:dyDescent="0.15">
      <c r="A6" s="23"/>
      <c r="B6" s="350" t="s">
        <v>705</v>
      </c>
      <c r="C6" s="105"/>
      <c r="N6" s="410" t="s">
        <v>740</v>
      </c>
      <c r="R6" s="5"/>
      <c r="S6" s="5"/>
    </row>
    <row r="7" spans="1:72" ht="14" customHeight="1" x14ac:dyDescent="0.15">
      <c r="A7" s="23"/>
      <c r="B7" s="105" t="s">
        <v>308</v>
      </c>
      <c r="C7" s="105" t="s">
        <v>309</v>
      </c>
      <c r="N7" s="411" t="s">
        <v>721</v>
      </c>
      <c r="R7" s="5"/>
      <c r="S7" s="5"/>
    </row>
    <row r="8" spans="1:72" ht="12.75" customHeight="1" x14ac:dyDescent="0.15">
      <c r="A8" s="23"/>
      <c r="B8" s="105"/>
      <c r="C8" s="105"/>
      <c r="D8" s="279" t="s">
        <v>622</v>
      </c>
      <c r="G8" s="7">
        <f>E8*F8</f>
        <v>0</v>
      </c>
      <c r="I8" s="7">
        <f>SUM(E8)*H8</f>
        <v>0</v>
      </c>
      <c r="K8" s="7">
        <f>SUM(E8)*J8</f>
        <v>0</v>
      </c>
      <c r="L8" s="7">
        <f>G8+I8+K8</f>
        <v>0</v>
      </c>
      <c r="N8" s="412" t="s">
        <v>722</v>
      </c>
      <c r="R8" s="5"/>
      <c r="S8" s="5"/>
    </row>
    <row r="9" spans="1:72" ht="16.5" customHeight="1" x14ac:dyDescent="0.15">
      <c r="A9" s="23"/>
      <c r="B9" s="105"/>
      <c r="C9" s="105"/>
      <c r="D9" s="507" t="s">
        <v>698</v>
      </c>
      <c r="G9" s="7">
        <f>SUM(E9)*F9</f>
        <v>0</v>
      </c>
      <c r="H9" s="132"/>
      <c r="L9" s="7">
        <f>G9+I9+K9</f>
        <v>0</v>
      </c>
      <c r="N9" s="372" t="s">
        <v>951</v>
      </c>
      <c r="O9" s="114"/>
      <c r="R9" s="5"/>
      <c r="S9" s="226"/>
    </row>
    <row r="10" spans="1:72" x14ac:dyDescent="0.15">
      <c r="A10" s="23"/>
      <c r="B10" s="105"/>
      <c r="C10" s="105" t="s">
        <v>310</v>
      </c>
      <c r="D10" s="280"/>
      <c r="G10" s="227">
        <f>SUM(G8:G9)</f>
        <v>0</v>
      </c>
      <c r="H10" s="132"/>
      <c r="I10" s="227">
        <f>SUM(I8:I9)</f>
        <v>0</v>
      </c>
      <c r="K10" s="227">
        <f>SUM(K8:K9)</f>
        <v>0</v>
      </c>
      <c r="L10" s="227">
        <f>G10+I10+K10</f>
        <v>0</v>
      </c>
      <c r="M10" s="227">
        <f>SUM(L8:L9)</f>
        <v>0</v>
      </c>
      <c r="N10" s="413"/>
      <c r="R10" s="5"/>
      <c r="S10" s="5"/>
    </row>
    <row r="11" spans="1:72" ht="18" customHeight="1" x14ac:dyDescent="0.15">
      <c r="A11" s="23"/>
      <c r="B11" s="105" t="s">
        <v>311</v>
      </c>
      <c r="C11" s="105" t="s">
        <v>312</v>
      </c>
      <c r="H11" s="132"/>
      <c r="N11" s="385"/>
      <c r="R11" s="5"/>
      <c r="S11" s="5"/>
    </row>
    <row r="12" spans="1:72" ht="13.5" customHeight="1" x14ac:dyDescent="0.15">
      <c r="A12" s="23"/>
      <c r="B12" s="105"/>
      <c r="C12" s="105"/>
      <c r="D12" s="281" t="s">
        <v>625</v>
      </c>
      <c r="E12" s="1"/>
      <c r="F12" s="3"/>
      <c r="G12" s="1"/>
      <c r="H12" s="406"/>
      <c r="I12" s="1"/>
      <c r="N12" s="385"/>
      <c r="R12" s="5"/>
      <c r="S12" s="5"/>
    </row>
    <row r="13" spans="1:72" ht="13.5" customHeight="1" x14ac:dyDescent="0.15">
      <c r="A13" s="23"/>
      <c r="B13" s="105"/>
      <c r="C13" s="105"/>
      <c r="D13" s="387" t="s">
        <v>742</v>
      </c>
      <c r="H13" s="132"/>
      <c r="I13" s="7">
        <v>0</v>
      </c>
      <c r="L13" s="7">
        <v>0</v>
      </c>
      <c r="N13" s="385"/>
      <c r="R13" s="5"/>
      <c r="S13" s="5"/>
    </row>
    <row r="14" spans="1:72" x14ac:dyDescent="0.15">
      <c r="A14" s="23"/>
      <c r="B14" s="105"/>
      <c r="C14" s="105"/>
      <c r="D14" s="247"/>
      <c r="H14" s="132"/>
      <c r="K14" s="7">
        <v>0</v>
      </c>
      <c r="L14" s="7">
        <f>G14+I14+K14</f>
        <v>0</v>
      </c>
      <c r="N14" s="385"/>
      <c r="R14" s="5"/>
      <c r="S14" s="5"/>
    </row>
    <row r="15" spans="1:72" x14ac:dyDescent="0.15">
      <c r="A15" s="23"/>
      <c r="B15" s="105"/>
      <c r="C15" s="105" t="s">
        <v>310</v>
      </c>
      <c r="D15" s="280"/>
      <c r="G15" s="227">
        <f>SUM(G12:G14)</f>
        <v>0</v>
      </c>
      <c r="H15" s="132"/>
      <c r="I15" s="227">
        <f>SUM(I12:I14)</f>
        <v>0</v>
      </c>
      <c r="K15" s="227">
        <f>SUM(K12:K14)</f>
        <v>0</v>
      </c>
      <c r="L15" s="227">
        <f>G15+I15+K15</f>
        <v>0</v>
      </c>
      <c r="M15" s="227">
        <f>SUM(L12:L14)</f>
        <v>0</v>
      </c>
      <c r="N15" s="385"/>
      <c r="R15" s="5"/>
      <c r="S15" s="5"/>
    </row>
    <row r="16" spans="1:72" s="105" customFormat="1" ht="15" customHeight="1" x14ac:dyDescent="0.15">
      <c r="A16" s="116"/>
      <c r="B16" s="224" t="s">
        <v>313</v>
      </c>
      <c r="C16" s="224" t="s">
        <v>314</v>
      </c>
      <c r="D16" s="277"/>
      <c r="E16" s="1"/>
      <c r="F16" s="3"/>
      <c r="G16" s="2"/>
      <c r="H16" s="406"/>
      <c r="I16" s="2"/>
      <c r="J16" s="3"/>
      <c r="K16" s="2"/>
      <c r="L16" s="7"/>
      <c r="M16" s="115"/>
      <c r="N16" s="385"/>
      <c r="O16" s="114"/>
      <c r="P16" s="4"/>
      <c r="Q16" s="4"/>
      <c r="R16" s="5"/>
      <c r="S16" s="5"/>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row>
    <row r="17" spans="1:72" x14ac:dyDescent="0.15">
      <c r="A17" s="23"/>
      <c r="B17" s="105"/>
      <c r="C17" s="105"/>
      <c r="D17" s="281" t="s">
        <v>315</v>
      </c>
      <c r="H17" s="132"/>
      <c r="N17" s="385"/>
      <c r="R17" s="5"/>
      <c r="S17" s="5"/>
    </row>
    <row r="18" spans="1:72" x14ac:dyDescent="0.15">
      <c r="A18" s="23"/>
      <c r="B18" s="105"/>
      <c r="C18" s="105"/>
      <c r="D18" s="322" t="s">
        <v>227</v>
      </c>
      <c r="E18" s="457" t="s">
        <v>864</v>
      </c>
      <c r="F18" s="458"/>
      <c r="G18" s="457"/>
      <c r="H18" s="132"/>
      <c r="L18" s="7">
        <f>G18+I18+K18</f>
        <v>0</v>
      </c>
      <c r="N18" s="323" t="s">
        <v>950</v>
      </c>
      <c r="R18" s="5"/>
      <c r="S18" s="5"/>
    </row>
    <row r="19" spans="1:72" x14ac:dyDescent="0.15">
      <c r="A19" s="23"/>
      <c r="B19" s="105"/>
      <c r="C19" s="105"/>
      <c r="D19" s="279" t="s">
        <v>539</v>
      </c>
      <c r="E19" s="301">
        <f>Cover!E35</f>
        <v>8.3299999999999999E-2</v>
      </c>
      <c r="G19" s="7">
        <f>SUM(G18)*E19</f>
        <v>0</v>
      </c>
      <c r="H19" s="132"/>
      <c r="I19" s="7">
        <f>SUM(I18)*E19</f>
        <v>0</v>
      </c>
      <c r="K19" s="7">
        <f>SUM(K18)*E19</f>
        <v>0</v>
      </c>
      <c r="L19" s="7">
        <f>G19+I19+K19</f>
        <v>0</v>
      </c>
      <c r="N19" s="385"/>
      <c r="R19" s="5"/>
      <c r="S19" s="5"/>
    </row>
    <row r="20" spans="1:72" x14ac:dyDescent="0.15">
      <c r="A20" s="23"/>
      <c r="B20" s="105"/>
      <c r="C20" s="105"/>
      <c r="D20" s="279" t="s">
        <v>626</v>
      </c>
      <c r="E20" s="301">
        <f>Cover!E32</f>
        <v>0.1</v>
      </c>
      <c r="G20" s="7">
        <f>SUM(G18)*E20</f>
        <v>0</v>
      </c>
      <c r="H20" s="132"/>
      <c r="I20" s="7">
        <f>SUM(I18)*E20</f>
        <v>0</v>
      </c>
      <c r="K20" s="7">
        <f>SUM(K18)*E20</f>
        <v>0</v>
      </c>
      <c r="L20" s="7">
        <f>G20+I20+K20</f>
        <v>0</v>
      </c>
      <c r="N20" s="385"/>
      <c r="R20" s="5"/>
      <c r="S20" s="5"/>
    </row>
    <row r="21" spans="1:72" x14ac:dyDescent="0.15">
      <c r="A21" s="23"/>
      <c r="B21" s="105"/>
      <c r="C21" s="105" t="s">
        <v>310</v>
      </c>
      <c r="D21" s="280"/>
      <c r="G21" s="227">
        <f>SUM(G18:G20)</f>
        <v>0</v>
      </c>
      <c r="H21" s="132"/>
      <c r="I21" s="227">
        <f>SUM(I18:I20)</f>
        <v>0</v>
      </c>
      <c r="K21" s="227">
        <f>SUM(K18:K20)</f>
        <v>0</v>
      </c>
      <c r="L21" s="227">
        <f>G21+I21+K21</f>
        <v>0</v>
      </c>
      <c r="M21" s="227">
        <f>SUM(L18:L20)</f>
        <v>0</v>
      </c>
      <c r="N21" s="385"/>
      <c r="R21" s="5"/>
      <c r="S21" s="5"/>
    </row>
    <row r="22" spans="1:72" ht="15" customHeight="1" x14ac:dyDescent="0.15">
      <c r="A22" s="23"/>
      <c r="B22" s="105" t="s">
        <v>462</v>
      </c>
      <c r="C22" s="105" t="s">
        <v>196</v>
      </c>
      <c r="H22" s="132"/>
      <c r="N22" s="385"/>
      <c r="R22" s="5"/>
      <c r="S22" s="5"/>
    </row>
    <row r="23" spans="1:72" x14ac:dyDescent="0.15">
      <c r="A23" s="23"/>
      <c r="B23" s="105"/>
      <c r="C23" s="105"/>
      <c r="D23" s="322" t="s">
        <v>78</v>
      </c>
      <c r="E23" s="7" t="s">
        <v>864</v>
      </c>
      <c r="H23" s="132"/>
      <c r="I23" s="7">
        <f>SUM(E23)*H23</f>
        <v>0</v>
      </c>
      <c r="K23" s="7">
        <f>SUM(E23)*J23</f>
        <v>0</v>
      </c>
      <c r="L23" s="7">
        <f>G23+I23+K23</f>
        <v>0</v>
      </c>
      <c r="N23" s="325" t="s">
        <v>950</v>
      </c>
      <c r="R23" s="5"/>
      <c r="S23" s="5"/>
    </row>
    <row r="24" spans="1:72" x14ac:dyDescent="0.15">
      <c r="A24" s="23"/>
      <c r="B24" s="105"/>
      <c r="C24" s="105"/>
      <c r="D24" s="279" t="s">
        <v>627</v>
      </c>
      <c r="E24" s="301">
        <f>Cover!E35</f>
        <v>8.3299999999999999E-2</v>
      </c>
      <c r="G24" s="7">
        <f>SUM(G23)*E24</f>
        <v>0</v>
      </c>
      <c r="H24" s="132"/>
      <c r="I24" s="7">
        <f>SUM(I23)*E24</f>
        <v>0</v>
      </c>
      <c r="K24" s="7">
        <f>SUM(K23)*E24</f>
        <v>0</v>
      </c>
      <c r="L24" s="7">
        <f>G24+I24+K24</f>
        <v>0</v>
      </c>
      <c r="N24" s="385"/>
      <c r="R24" s="5"/>
      <c r="S24" s="5"/>
    </row>
    <row r="25" spans="1:72" x14ac:dyDescent="0.15">
      <c r="A25" s="23"/>
      <c r="B25" s="105"/>
      <c r="C25" s="105"/>
      <c r="D25" s="279" t="s">
        <v>628</v>
      </c>
      <c r="E25" s="302">
        <f>Cover!E32</f>
        <v>0.1</v>
      </c>
      <c r="G25" s="7">
        <f>SUM(G23)*E25</f>
        <v>0</v>
      </c>
      <c r="H25" s="132"/>
      <c r="I25" s="7">
        <f>SUM(I23)*E25</f>
        <v>0</v>
      </c>
      <c r="K25" s="7">
        <f>SUM(K23)*E25</f>
        <v>0</v>
      </c>
      <c r="L25" s="7">
        <f>G25+I25+K25</f>
        <v>0</v>
      </c>
      <c r="N25" s="385"/>
      <c r="O25" s="114"/>
      <c r="R25" s="5"/>
      <c r="S25" s="222"/>
    </row>
    <row r="26" spans="1:72" x14ac:dyDescent="0.15">
      <c r="A26" s="23"/>
      <c r="B26" s="105"/>
      <c r="C26" s="105" t="s">
        <v>310</v>
      </c>
      <c r="G26" s="227">
        <f>SUM(G23:G25)</f>
        <v>0</v>
      </c>
      <c r="H26" s="132"/>
      <c r="I26" s="227">
        <f>SUM(I23:I25)</f>
        <v>0</v>
      </c>
      <c r="K26" s="227">
        <f>SUM(K23:K25)</f>
        <v>0</v>
      </c>
      <c r="L26" s="227">
        <f>G26+I26+K26</f>
        <v>0</v>
      </c>
      <c r="M26" s="227">
        <f>SUM(L23:L25)</f>
        <v>0</v>
      </c>
      <c r="N26" s="385"/>
      <c r="R26" s="5"/>
      <c r="S26" s="5"/>
    </row>
    <row r="27" spans="1:72" s="102" customFormat="1" ht="16.5" customHeight="1" x14ac:dyDescent="0.15">
      <c r="A27" s="23"/>
      <c r="B27" s="105"/>
      <c r="C27" s="58" t="s">
        <v>139</v>
      </c>
      <c r="D27" s="279"/>
      <c r="E27" s="7"/>
      <c r="F27" s="4"/>
      <c r="G27" s="7"/>
      <c r="H27" s="132"/>
      <c r="I27" s="7"/>
      <c r="J27" s="4"/>
      <c r="K27" s="7"/>
      <c r="L27" s="7"/>
      <c r="M27" s="57">
        <f>SUM(M7:M26)</f>
        <v>0</v>
      </c>
      <c r="N27" s="414"/>
      <c r="O27" s="104"/>
      <c r="P27" s="104"/>
      <c r="Q27" s="104"/>
      <c r="R27" s="111"/>
      <c r="S27" s="111"/>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row>
    <row r="28" spans="1:72" ht="23.25" customHeight="1" x14ac:dyDescent="0.15">
      <c r="B28" s="90" t="s">
        <v>186</v>
      </c>
      <c r="C28" s="105"/>
      <c r="H28" s="132"/>
      <c r="N28" s="372" t="s">
        <v>963</v>
      </c>
      <c r="R28" s="5"/>
      <c r="S28" s="5"/>
    </row>
    <row r="29" spans="1:72" ht="11.25" customHeight="1" x14ac:dyDescent="0.15">
      <c r="A29" s="23"/>
      <c r="B29" s="90"/>
      <c r="C29" s="105"/>
      <c r="H29" s="132"/>
      <c r="N29" s="385" t="s">
        <v>741</v>
      </c>
      <c r="R29" s="5"/>
      <c r="S29" s="5"/>
    </row>
    <row r="30" spans="1:72" ht="15" customHeight="1" x14ac:dyDescent="0.15">
      <c r="A30" s="23"/>
      <c r="B30" s="91" t="s">
        <v>258</v>
      </c>
      <c r="C30" s="105"/>
      <c r="H30" s="132"/>
      <c r="N30" s="409"/>
      <c r="R30" s="5"/>
      <c r="S30" s="5"/>
    </row>
    <row r="31" spans="1:72" ht="15.75" customHeight="1" x14ac:dyDescent="0.15">
      <c r="A31" s="23"/>
      <c r="B31" s="105" t="s">
        <v>197</v>
      </c>
      <c r="C31" s="105" t="s">
        <v>273</v>
      </c>
      <c r="H31" s="132"/>
      <c r="N31" s="415" t="s">
        <v>723</v>
      </c>
      <c r="O31" s="114"/>
      <c r="R31" s="5"/>
      <c r="S31" s="226"/>
    </row>
    <row r="32" spans="1:72" x14ac:dyDescent="0.15">
      <c r="A32" s="23"/>
      <c r="B32" s="105" t="s">
        <v>198</v>
      </c>
      <c r="C32" s="105" t="s">
        <v>253</v>
      </c>
      <c r="H32" s="132"/>
      <c r="N32" s="409"/>
      <c r="O32" s="114"/>
      <c r="R32" s="5"/>
      <c r="S32" s="226"/>
    </row>
    <row r="33" spans="1:19" ht="23.25" customHeight="1" x14ac:dyDescent="0.15">
      <c r="A33" s="23"/>
      <c r="B33" s="105"/>
      <c r="C33" s="105"/>
      <c r="D33" s="322" t="s">
        <v>199</v>
      </c>
      <c r="G33" s="7">
        <f>E33*F33</f>
        <v>0</v>
      </c>
      <c r="H33" s="132">
        <f>Cover!J21</f>
        <v>0</v>
      </c>
      <c r="I33" s="7">
        <f>H33*E33</f>
        <v>0</v>
      </c>
      <c r="K33" s="7">
        <f>J33*E33</f>
        <v>0</v>
      </c>
      <c r="L33" s="7">
        <f t="shared" ref="L33:L38" si="0">G33+I33+K33</f>
        <v>0</v>
      </c>
      <c r="N33" s="325" t="s">
        <v>743</v>
      </c>
      <c r="R33" s="5"/>
      <c r="S33" s="5"/>
    </row>
    <row r="34" spans="1:19" ht="12.75" customHeight="1" x14ac:dyDescent="0.15">
      <c r="A34" s="23"/>
      <c r="B34" s="105"/>
      <c r="C34" s="105"/>
      <c r="D34" s="279" t="s">
        <v>637</v>
      </c>
      <c r="G34" s="7">
        <f>E34*F34</f>
        <v>0</v>
      </c>
      <c r="H34" s="132">
        <f>Cover!J21</f>
        <v>0</v>
      </c>
      <c r="I34" s="7">
        <f>H34*E34</f>
        <v>0</v>
      </c>
      <c r="K34" s="7">
        <f>J34*E34</f>
        <v>0</v>
      </c>
      <c r="L34" s="7">
        <f t="shared" si="0"/>
        <v>0</v>
      </c>
      <c r="N34" s="385"/>
      <c r="R34" s="5"/>
      <c r="S34" s="5"/>
    </row>
    <row r="35" spans="1:19" ht="12.75" customHeight="1" x14ac:dyDescent="0.15">
      <c r="A35" s="23"/>
      <c r="B35" s="105"/>
      <c r="C35" s="105"/>
      <c r="D35" s="322" t="s">
        <v>629</v>
      </c>
      <c r="G35" s="7">
        <f>E35*F35</f>
        <v>0</v>
      </c>
      <c r="H35" s="132">
        <f>Cover!J21</f>
        <v>0</v>
      </c>
      <c r="I35" s="7">
        <f>H35*E35</f>
        <v>0</v>
      </c>
      <c r="K35" s="7">
        <f>J35*E35</f>
        <v>0</v>
      </c>
      <c r="L35" s="7">
        <f t="shared" si="0"/>
        <v>0</v>
      </c>
      <c r="N35" s="385"/>
    </row>
    <row r="36" spans="1:19" ht="12.75" customHeight="1" x14ac:dyDescent="0.15">
      <c r="A36" s="23"/>
      <c r="B36" s="105"/>
      <c r="C36" s="105"/>
      <c r="D36" s="279" t="s">
        <v>411</v>
      </c>
      <c r="G36" s="7">
        <f>E36*F36</f>
        <v>0</v>
      </c>
      <c r="H36" s="132">
        <f>Cover!J21</f>
        <v>0</v>
      </c>
      <c r="I36" s="7">
        <f>H36*E36</f>
        <v>0</v>
      </c>
      <c r="L36" s="7">
        <f t="shared" si="0"/>
        <v>0</v>
      </c>
      <c r="N36" s="385"/>
    </row>
    <row r="37" spans="1:19" ht="12.75" customHeight="1" x14ac:dyDescent="0.15">
      <c r="A37" s="23"/>
      <c r="B37" s="105"/>
      <c r="C37" s="105"/>
      <c r="D37" s="322" t="s">
        <v>412</v>
      </c>
      <c r="G37" s="7">
        <f>E37*F37</f>
        <v>0</v>
      </c>
      <c r="H37" s="132">
        <f>Cover!J21</f>
        <v>0</v>
      </c>
      <c r="I37" s="7">
        <f>H37*E37</f>
        <v>0</v>
      </c>
      <c r="K37" s="7">
        <f>J37*E37</f>
        <v>0</v>
      </c>
      <c r="L37" s="7">
        <f t="shared" si="0"/>
        <v>0</v>
      </c>
      <c r="N37" s="323" t="s">
        <v>699</v>
      </c>
      <c r="O37" s="11"/>
      <c r="P37" s="104"/>
      <c r="Q37" s="104"/>
      <c r="R37" s="228"/>
      <c r="S37" s="5"/>
    </row>
    <row r="38" spans="1:19" x14ac:dyDescent="0.15">
      <c r="A38" s="23"/>
      <c r="B38" s="105"/>
      <c r="C38" s="105" t="s">
        <v>310</v>
      </c>
      <c r="D38" s="280"/>
      <c r="G38" s="227">
        <f>SUM(G33:G37)</f>
        <v>0</v>
      </c>
      <c r="H38" s="132"/>
      <c r="I38" s="227">
        <f>SUM(I33:I37)</f>
        <v>0</v>
      </c>
      <c r="K38" s="227">
        <f>SUM(K33:K37)</f>
        <v>0</v>
      </c>
      <c r="L38" s="227">
        <f t="shared" si="0"/>
        <v>0</v>
      </c>
      <c r="M38" s="227">
        <f>SUM(L33:L37)</f>
        <v>0</v>
      </c>
      <c r="N38" s="385"/>
    </row>
    <row r="39" spans="1:19" x14ac:dyDescent="0.15">
      <c r="A39" s="23"/>
      <c r="B39" s="105" t="s">
        <v>376</v>
      </c>
      <c r="C39" s="105" t="s">
        <v>353</v>
      </c>
      <c r="H39" s="132"/>
      <c r="N39" s="385"/>
    </row>
    <row r="40" spans="1:19" ht="42.75" customHeight="1" x14ac:dyDescent="0.15">
      <c r="A40" s="23"/>
      <c r="B40" s="105"/>
      <c r="C40" s="105"/>
      <c r="D40" s="322" t="s">
        <v>354</v>
      </c>
      <c r="G40" s="7">
        <f>F40*E40</f>
        <v>0</v>
      </c>
      <c r="H40" s="132">
        <f>Cover!J21</f>
        <v>0</v>
      </c>
      <c r="I40" s="7">
        <f>H40*E40</f>
        <v>0</v>
      </c>
      <c r="K40" s="7">
        <f>J40*E40</f>
        <v>0</v>
      </c>
      <c r="L40" s="7">
        <f>G40+I40+K40</f>
        <v>0</v>
      </c>
      <c r="N40" s="325" t="s">
        <v>744</v>
      </c>
    </row>
    <row r="41" spans="1:19" ht="12.75" customHeight="1" x14ac:dyDescent="0.15">
      <c r="A41" s="23"/>
      <c r="B41" s="105"/>
      <c r="C41" s="105"/>
      <c r="D41" s="322" t="s">
        <v>630</v>
      </c>
      <c r="G41" s="168">
        <f>F41*E41</f>
        <v>0</v>
      </c>
      <c r="H41" s="132">
        <f>Cover!J21</f>
        <v>0</v>
      </c>
      <c r="I41" s="168">
        <f>H41*E41</f>
        <v>0</v>
      </c>
      <c r="K41" s="168">
        <f>J41*E41</f>
        <v>0</v>
      </c>
      <c r="L41" s="7">
        <f>G41+I41+K41</f>
        <v>0</v>
      </c>
      <c r="N41" s="385"/>
    </row>
    <row r="42" spans="1:19" x14ac:dyDescent="0.15">
      <c r="A42" s="23"/>
      <c r="B42" s="105"/>
      <c r="C42" s="105" t="s">
        <v>310</v>
      </c>
      <c r="D42" s="280"/>
      <c r="G42" s="227">
        <f>SUM(G40:G41)</f>
        <v>0</v>
      </c>
      <c r="H42" s="132"/>
      <c r="I42" s="227">
        <f>SUM(I40:I41)</f>
        <v>0</v>
      </c>
      <c r="K42" s="227">
        <f>SUM(K40:K41)</f>
        <v>0</v>
      </c>
      <c r="L42" s="227">
        <f>G42+I42+K42</f>
        <v>0</v>
      </c>
      <c r="M42" s="227">
        <f>SUM(L40:L41)</f>
        <v>0</v>
      </c>
      <c r="N42" s="385"/>
    </row>
    <row r="43" spans="1:19" x14ac:dyDescent="0.15">
      <c r="A43" s="23"/>
      <c r="B43" s="105" t="s">
        <v>355</v>
      </c>
      <c r="C43" s="105" t="s">
        <v>648</v>
      </c>
      <c r="H43" s="132"/>
      <c r="N43" s="385"/>
    </row>
    <row r="44" spans="1:19" x14ac:dyDescent="0.15">
      <c r="A44" s="23"/>
      <c r="B44" s="105"/>
      <c r="C44" s="105"/>
      <c r="D44" s="322" t="s">
        <v>356</v>
      </c>
      <c r="G44" s="7">
        <f>F44*E44</f>
        <v>0</v>
      </c>
      <c r="H44" s="132">
        <f>Cover!J21</f>
        <v>0</v>
      </c>
      <c r="I44" s="7">
        <f>H44*E44</f>
        <v>0</v>
      </c>
      <c r="K44" s="7">
        <f>J44*E44</f>
        <v>0</v>
      </c>
      <c r="L44" s="7">
        <f>G44+I44+K44</f>
        <v>0</v>
      </c>
      <c r="N44" s="325" t="s">
        <v>964</v>
      </c>
    </row>
    <row r="45" spans="1:19" ht="12.75" customHeight="1" x14ac:dyDescent="0.15">
      <c r="A45" s="23"/>
      <c r="B45" s="105"/>
      <c r="C45" s="105"/>
      <c r="D45" s="279" t="s">
        <v>670</v>
      </c>
      <c r="G45" s="7">
        <f>F45*E45</f>
        <v>0</v>
      </c>
      <c r="H45" s="132">
        <f>Cover!J21</f>
        <v>0</v>
      </c>
      <c r="I45" s="7">
        <f>H45*E45</f>
        <v>0</v>
      </c>
      <c r="K45" s="7">
        <f>J45*E45</f>
        <v>0</v>
      </c>
      <c r="L45" s="7">
        <f>G45+I45+K45</f>
        <v>0</v>
      </c>
      <c r="N45" s="385"/>
    </row>
    <row r="46" spans="1:19" ht="39" customHeight="1" x14ac:dyDescent="0.15">
      <c r="A46" s="23"/>
      <c r="B46" s="105"/>
      <c r="C46" s="105"/>
      <c r="D46" s="322" t="s">
        <v>157</v>
      </c>
      <c r="G46" s="7">
        <f>F46*E46</f>
        <v>0</v>
      </c>
      <c r="H46" s="132">
        <f>Cover!J21</f>
        <v>0</v>
      </c>
      <c r="I46" s="7">
        <f>H46*E46</f>
        <v>0</v>
      </c>
      <c r="K46" s="7">
        <f>J46*E46</f>
        <v>0</v>
      </c>
      <c r="L46" s="7">
        <f>G46+I46+K46</f>
        <v>0</v>
      </c>
      <c r="N46" s="325" t="s">
        <v>745</v>
      </c>
    </row>
    <row r="47" spans="1:19" x14ac:dyDescent="0.15">
      <c r="A47" s="23"/>
      <c r="B47" s="105"/>
      <c r="C47" s="105" t="s">
        <v>310</v>
      </c>
      <c r="D47" s="280"/>
      <c r="G47" s="227">
        <f>SUM(G44:G46)</f>
        <v>0</v>
      </c>
      <c r="H47" s="132"/>
      <c r="I47" s="227">
        <f>SUM(I44:I46)</f>
        <v>0</v>
      </c>
      <c r="K47" s="227">
        <f>SUM(K44:K46)</f>
        <v>0</v>
      </c>
      <c r="L47" s="227">
        <f>G47+I47+K47</f>
        <v>0</v>
      </c>
      <c r="M47" s="227">
        <f>SUM(L44:L46)</f>
        <v>0</v>
      </c>
      <c r="N47" s="385"/>
    </row>
    <row r="48" spans="1:19" x14ac:dyDescent="0.15">
      <c r="A48" s="23"/>
      <c r="B48" s="105" t="s">
        <v>366</v>
      </c>
      <c r="C48" s="105" t="s">
        <v>367</v>
      </c>
      <c r="H48" s="132"/>
      <c r="N48" s="385"/>
    </row>
    <row r="49" spans="1:14" ht="37.5" customHeight="1" x14ac:dyDescent="0.15">
      <c r="A49" s="23"/>
      <c r="B49" s="105"/>
      <c r="C49" s="105"/>
      <c r="D49" s="322" t="s">
        <v>471</v>
      </c>
      <c r="G49" s="7">
        <f>F49*E49</f>
        <v>0</v>
      </c>
      <c r="H49" s="132">
        <f>Cover!J21</f>
        <v>0</v>
      </c>
      <c r="I49" s="7">
        <f>H49*E49</f>
        <v>0</v>
      </c>
      <c r="K49" s="7">
        <f>J49*E49</f>
        <v>0</v>
      </c>
      <c r="L49" s="7">
        <f>G49+I49+K49</f>
        <v>0</v>
      </c>
      <c r="N49" s="325" t="s">
        <v>965</v>
      </c>
    </row>
    <row r="50" spans="1:14" ht="12.75" customHeight="1" x14ac:dyDescent="0.15">
      <c r="A50" s="23"/>
      <c r="B50" s="105"/>
      <c r="C50" s="105"/>
      <c r="D50" s="322" t="s">
        <v>638</v>
      </c>
      <c r="G50" s="7">
        <f>F50*E50</f>
        <v>0</v>
      </c>
      <c r="H50" s="132">
        <f>Cover!J21</f>
        <v>0</v>
      </c>
      <c r="I50" s="7">
        <f>H50*E50</f>
        <v>0</v>
      </c>
      <c r="K50" s="7">
        <f>J50*E50</f>
        <v>0</v>
      </c>
      <c r="L50" s="7">
        <f>G50+I50+K50</f>
        <v>0</v>
      </c>
      <c r="N50" s="385"/>
    </row>
    <row r="51" spans="1:14" ht="12.75" customHeight="1" x14ac:dyDescent="0.15">
      <c r="A51" s="23"/>
      <c r="B51" s="105"/>
      <c r="C51" s="105"/>
      <c r="D51" s="322" t="s">
        <v>639</v>
      </c>
      <c r="G51" s="7">
        <f>F51*E51</f>
        <v>0</v>
      </c>
      <c r="H51" s="132">
        <f>Cover!J21</f>
        <v>0</v>
      </c>
      <c r="I51" s="7">
        <f>H51*E51</f>
        <v>0</v>
      </c>
      <c r="K51" s="7">
        <f>J51*E51</f>
        <v>0</v>
      </c>
      <c r="L51" s="7">
        <f>G51+I51+K51</f>
        <v>0</v>
      </c>
      <c r="N51" s="385"/>
    </row>
    <row r="52" spans="1:14" ht="12.75" customHeight="1" x14ac:dyDescent="0.15">
      <c r="A52" s="23"/>
      <c r="B52" s="105"/>
      <c r="C52" s="105"/>
      <c r="D52" s="279" t="s">
        <v>640</v>
      </c>
      <c r="G52" s="7">
        <f>F52*E52</f>
        <v>0</v>
      </c>
      <c r="H52" s="132">
        <f>Cover!J21</f>
        <v>0</v>
      </c>
      <c r="I52" s="7">
        <f>H52*E52</f>
        <v>0</v>
      </c>
      <c r="K52" s="7">
        <f>J52*E52</f>
        <v>0</v>
      </c>
      <c r="L52" s="7">
        <f>G52+I52+K52</f>
        <v>0</v>
      </c>
      <c r="N52" s="385"/>
    </row>
    <row r="53" spans="1:14" x14ac:dyDescent="0.15">
      <c r="A53" s="23"/>
      <c r="B53" s="105"/>
      <c r="C53" s="105" t="s">
        <v>310</v>
      </c>
      <c r="D53" s="280"/>
      <c r="G53" s="227">
        <f>SUM(G49:G52)</f>
        <v>0</v>
      </c>
      <c r="H53" s="132"/>
      <c r="I53" s="227">
        <f>SUM(I49:I52)</f>
        <v>0</v>
      </c>
      <c r="K53" s="227">
        <f>SUM(K49:K52)</f>
        <v>0</v>
      </c>
      <c r="L53" s="227">
        <f>G53+I53+K53</f>
        <v>0</v>
      </c>
      <c r="M53" s="227">
        <f>SUM(L49:L52)</f>
        <v>0</v>
      </c>
      <c r="N53" s="385"/>
    </row>
    <row r="54" spans="1:14" x14ac:dyDescent="0.15">
      <c r="A54" s="23"/>
      <c r="B54" s="105" t="s">
        <v>324</v>
      </c>
      <c r="C54" s="105" t="s">
        <v>325</v>
      </c>
      <c r="H54" s="132"/>
      <c r="N54" s="323" t="s">
        <v>728</v>
      </c>
    </row>
    <row r="55" spans="1:14" ht="12.75" customHeight="1" x14ac:dyDescent="0.15">
      <c r="A55" s="23"/>
      <c r="B55" s="105"/>
      <c r="C55" s="105"/>
      <c r="D55" s="279" t="s">
        <v>473</v>
      </c>
      <c r="G55" s="7">
        <f>F55*E55</f>
        <v>0</v>
      </c>
      <c r="H55" s="132">
        <f>Cover!J21</f>
        <v>0</v>
      </c>
      <c r="I55" s="7">
        <f>H55*E55</f>
        <v>0</v>
      </c>
      <c r="K55" s="7">
        <f>J55*E55</f>
        <v>0</v>
      </c>
      <c r="L55" s="7">
        <f>G55+I55+K55</f>
        <v>0</v>
      </c>
      <c r="N55" s="323" t="s">
        <v>700</v>
      </c>
    </row>
    <row r="56" spans="1:14" ht="12.75" customHeight="1" x14ac:dyDescent="0.15">
      <c r="A56" s="23"/>
      <c r="B56" s="105"/>
      <c r="C56" s="105"/>
      <c r="D56" s="279" t="s">
        <v>474</v>
      </c>
      <c r="G56" s="7">
        <f>F56*E56</f>
        <v>0</v>
      </c>
      <c r="H56" s="132">
        <f>Cover!J21</f>
        <v>0</v>
      </c>
      <c r="I56" s="7">
        <f>H56*E56</f>
        <v>0</v>
      </c>
      <c r="K56" s="7">
        <f>J56*E56</f>
        <v>0</v>
      </c>
      <c r="L56" s="7">
        <f>G56+I56+K56</f>
        <v>0</v>
      </c>
      <c r="N56" s="385"/>
    </row>
    <row r="57" spans="1:14" x14ac:dyDescent="0.15">
      <c r="A57" s="23"/>
      <c r="B57" s="105"/>
      <c r="C57" s="105" t="s">
        <v>310</v>
      </c>
      <c r="D57" s="280"/>
      <c r="G57" s="227">
        <f>SUM(G55:G56)</f>
        <v>0</v>
      </c>
      <c r="H57" s="132"/>
      <c r="I57" s="227">
        <f>SUM(I55:I56)</f>
        <v>0</v>
      </c>
      <c r="K57" s="227">
        <f>SUM(K55:K56)</f>
        <v>0</v>
      </c>
      <c r="L57" s="227">
        <f>G57+I57+K57</f>
        <v>0</v>
      </c>
      <c r="M57" s="227">
        <f>SUM(L55:L56)</f>
        <v>0</v>
      </c>
      <c r="N57" s="385"/>
    </row>
    <row r="58" spans="1:14" x14ac:dyDescent="0.15">
      <c r="A58" s="23"/>
      <c r="B58" s="105" t="s">
        <v>402</v>
      </c>
      <c r="C58" s="105" t="s">
        <v>368</v>
      </c>
      <c r="H58" s="132"/>
      <c r="N58" s="385"/>
    </row>
    <row r="59" spans="1:14" ht="12.75" customHeight="1" x14ac:dyDescent="0.15">
      <c r="A59" s="23"/>
      <c r="B59" s="105"/>
      <c r="C59" s="105"/>
      <c r="D59" s="322" t="s">
        <v>369</v>
      </c>
      <c r="G59" s="7">
        <f>F59*E59</f>
        <v>0</v>
      </c>
      <c r="H59" s="132">
        <f>Cover!J21</f>
        <v>0</v>
      </c>
      <c r="I59" s="7">
        <f>H59*E59</f>
        <v>0</v>
      </c>
      <c r="K59" s="7">
        <f>J59*E59</f>
        <v>0</v>
      </c>
      <c r="L59" s="7">
        <f>G59+I59+K59</f>
        <v>0</v>
      </c>
      <c r="N59" s="385"/>
    </row>
    <row r="60" spans="1:14" ht="12.75" customHeight="1" x14ac:dyDescent="0.15">
      <c r="A60" s="23"/>
      <c r="B60" s="105"/>
      <c r="C60" s="105"/>
      <c r="D60" s="322" t="s">
        <v>370</v>
      </c>
      <c r="G60" s="7">
        <f>F60*E60</f>
        <v>0</v>
      </c>
      <c r="H60" s="132">
        <f>Cover!J21</f>
        <v>0</v>
      </c>
      <c r="I60" s="7">
        <f>H60*E60</f>
        <v>0</v>
      </c>
      <c r="K60" s="7">
        <f>J60*E60</f>
        <v>0</v>
      </c>
      <c r="L60" s="7">
        <f>G60+I60+K60</f>
        <v>0</v>
      </c>
      <c r="N60" s="323" t="s">
        <v>966</v>
      </c>
    </row>
    <row r="61" spans="1:14" ht="12.75" customHeight="1" x14ac:dyDescent="0.15">
      <c r="A61" s="23"/>
      <c r="B61" s="105"/>
      <c r="C61" s="105"/>
      <c r="D61" s="279" t="s">
        <v>413</v>
      </c>
      <c r="G61" s="7">
        <f>F61*E61</f>
        <v>0</v>
      </c>
      <c r="H61" s="132">
        <f>Cover!J21</f>
        <v>0</v>
      </c>
      <c r="I61" s="7">
        <f>H61*E61</f>
        <v>0</v>
      </c>
      <c r="K61" s="7">
        <f>J61*E61</f>
        <v>0</v>
      </c>
      <c r="L61" s="7">
        <f>G61+I61+K61</f>
        <v>0</v>
      </c>
      <c r="N61" s="385"/>
    </row>
    <row r="62" spans="1:14" x14ac:dyDescent="0.15">
      <c r="A62" s="23"/>
      <c r="B62" s="105"/>
      <c r="C62" s="105" t="s">
        <v>310</v>
      </c>
      <c r="D62" s="280"/>
      <c r="G62" s="227">
        <f>SUM(G59:G61)</f>
        <v>0</v>
      </c>
      <c r="H62" s="132"/>
      <c r="I62" s="227">
        <f>SUM(I59:I61)</f>
        <v>0</v>
      </c>
      <c r="K62" s="227">
        <f>SUM(K59:K61)</f>
        <v>0</v>
      </c>
      <c r="L62" s="227">
        <f>G62+I62+K62</f>
        <v>0</v>
      </c>
      <c r="M62" s="227">
        <f>SUM(L59:L61)</f>
        <v>0</v>
      </c>
      <c r="N62" s="385"/>
    </row>
    <row r="63" spans="1:14" x14ac:dyDescent="0.15">
      <c r="A63" s="23"/>
      <c r="B63" s="105" t="s">
        <v>298</v>
      </c>
      <c r="C63" s="105" t="s">
        <v>33</v>
      </c>
      <c r="H63" s="132"/>
      <c r="N63" s="385"/>
    </row>
    <row r="64" spans="1:14" ht="12.75" customHeight="1" x14ac:dyDescent="0.15">
      <c r="A64" s="23"/>
      <c r="B64" s="105"/>
      <c r="C64" s="105"/>
      <c r="D64" s="322" t="s">
        <v>641</v>
      </c>
      <c r="G64" s="7">
        <f>F64*E64</f>
        <v>0</v>
      </c>
      <c r="H64" s="132">
        <f>Cover!J21</f>
        <v>0</v>
      </c>
      <c r="I64" s="7">
        <f>H64*E64</f>
        <v>0</v>
      </c>
      <c r="K64" s="7">
        <f>J64*E64</f>
        <v>0</v>
      </c>
      <c r="L64" s="7">
        <f>G64+I64+K64</f>
        <v>0</v>
      </c>
      <c r="N64" s="385"/>
    </row>
    <row r="65" spans="1:72" ht="12.75" customHeight="1" x14ac:dyDescent="0.15">
      <c r="A65" s="23"/>
      <c r="B65" s="105"/>
      <c r="C65" s="105"/>
      <c r="D65" s="279" t="s">
        <v>63</v>
      </c>
      <c r="G65" s="7">
        <f>F65*E65</f>
        <v>0</v>
      </c>
      <c r="H65" s="132">
        <f>Cover!J21</f>
        <v>0</v>
      </c>
      <c r="I65" s="7">
        <f>H65*E65</f>
        <v>0</v>
      </c>
      <c r="K65" s="7">
        <f>J65*E65</f>
        <v>0</v>
      </c>
      <c r="L65" s="7">
        <f>G65+I65+K65</f>
        <v>0</v>
      </c>
      <c r="N65" s="385"/>
    </row>
    <row r="66" spans="1:72" x14ac:dyDescent="0.15">
      <c r="A66" s="23"/>
      <c r="B66" s="105"/>
      <c r="C66" s="105" t="s">
        <v>310</v>
      </c>
      <c r="D66" s="280"/>
      <c r="G66" s="227">
        <f>SUM(G64:G65)</f>
        <v>0</v>
      </c>
      <c r="H66" s="132"/>
      <c r="I66" s="227">
        <f>SUM(I64:I65)</f>
        <v>0</v>
      </c>
      <c r="K66" s="227">
        <f>SUM(K64:K65)</f>
        <v>0</v>
      </c>
      <c r="L66" s="227">
        <f>G66+I66+K66</f>
        <v>0</v>
      </c>
      <c r="M66" s="227">
        <f>SUM(L64:L65)</f>
        <v>0</v>
      </c>
      <c r="N66" s="385"/>
    </row>
    <row r="67" spans="1:72" s="102" customFormat="1" x14ac:dyDescent="0.15">
      <c r="A67" s="23"/>
      <c r="B67" s="105" t="s">
        <v>64</v>
      </c>
      <c r="C67" s="105" t="s">
        <v>525</v>
      </c>
      <c r="D67" s="279"/>
      <c r="E67" s="7"/>
      <c r="F67" s="4"/>
      <c r="G67" s="7"/>
      <c r="H67" s="132"/>
      <c r="I67" s="7"/>
      <c r="J67" s="4"/>
      <c r="K67" s="7"/>
      <c r="L67" s="7"/>
      <c r="M67" s="7"/>
      <c r="N67" s="416"/>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row>
    <row r="68" spans="1:72" ht="23.25" customHeight="1" x14ac:dyDescent="0.15">
      <c r="B68" s="105"/>
      <c r="C68" s="105"/>
      <c r="D68" s="322" t="s">
        <v>330</v>
      </c>
      <c r="G68" s="7">
        <f>F68*E68</f>
        <v>0</v>
      </c>
      <c r="H68" s="132">
        <f>Cover!J21</f>
        <v>0</v>
      </c>
      <c r="I68" s="7">
        <f>H68*E68</f>
        <v>0</v>
      </c>
      <c r="K68" s="7">
        <f>J68*E68</f>
        <v>0</v>
      </c>
      <c r="L68" s="7">
        <f>G68+I68+K68</f>
        <v>0</v>
      </c>
      <c r="N68" s="325" t="s">
        <v>746</v>
      </c>
    </row>
    <row r="69" spans="1:72" ht="12.75" customHeight="1" x14ac:dyDescent="0.15">
      <c r="A69" s="23"/>
      <c r="B69" s="105"/>
      <c r="C69" s="105"/>
      <c r="D69" s="279" t="s">
        <v>215</v>
      </c>
      <c r="G69" s="7">
        <f>F69*E69</f>
        <v>0</v>
      </c>
      <c r="H69" s="132">
        <f>Cover!J21</f>
        <v>0</v>
      </c>
      <c r="I69" s="7">
        <f>H69*E69</f>
        <v>0</v>
      </c>
      <c r="K69" s="7">
        <f>J69*E69</f>
        <v>0</v>
      </c>
      <c r="L69" s="7">
        <f>G69+I69+K69</f>
        <v>0</v>
      </c>
      <c r="N69" s="385"/>
    </row>
    <row r="70" spans="1:72" x14ac:dyDescent="0.15">
      <c r="A70" s="23"/>
      <c r="B70" s="105"/>
      <c r="C70" s="105" t="s">
        <v>310</v>
      </c>
      <c r="D70" s="280"/>
      <c r="G70" s="227">
        <f>SUM(G68:G69)</f>
        <v>0</v>
      </c>
      <c r="H70" s="132"/>
      <c r="I70" s="227">
        <f>SUM(I68:I69)</f>
        <v>0</v>
      </c>
      <c r="K70" s="227">
        <f>SUM(K68:K69)</f>
        <v>0</v>
      </c>
      <c r="L70" s="227">
        <f>G70+I70+K70</f>
        <v>0</v>
      </c>
      <c r="M70" s="227">
        <f>SUM(L68:L69)</f>
        <v>0</v>
      </c>
      <c r="N70" s="385"/>
    </row>
    <row r="71" spans="1:72" x14ac:dyDescent="0.15">
      <c r="A71" s="23"/>
      <c r="B71" s="105" t="s">
        <v>65</v>
      </c>
      <c r="C71" s="105" t="s">
        <v>490</v>
      </c>
      <c r="H71" s="132"/>
      <c r="N71" s="385"/>
    </row>
    <row r="72" spans="1:72" ht="38.25" customHeight="1" x14ac:dyDescent="0.15">
      <c r="A72" s="23"/>
      <c r="B72" s="105"/>
      <c r="C72" s="105"/>
      <c r="D72" s="322" t="s">
        <v>642</v>
      </c>
      <c r="G72" s="7">
        <f>F72*E72</f>
        <v>0</v>
      </c>
      <c r="H72" s="132">
        <f>Cover!J21</f>
        <v>0</v>
      </c>
      <c r="I72" s="7">
        <f>H72*E72</f>
        <v>0</v>
      </c>
      <c r="K72" s="7">
        <f>J72*E72</f>
        <v>0</v>
      </c>
      <c r="L72" s="7">
        <f>G72+I72+K72</f>
        <v>0</v>
      </c>
      <c r="N72" s="325" t="s">
        <v>747</v>
      </c>
    </row>
    <row r="73" spans="1:72" ht="12.75" customHeight="1" x14ac:dyDescent="0.15">
      <c r="A73" s="23"/>
      <c r="B73" s="105"/>
      <c r="C73" s="105"/>
      <c r="D73" s="279" t="s">
        <v>631</v>
      </c>
      <c r="G73" s="7">
        <f>F73*E73</f>
        <v>0</v>
      </c>
      <c r="H73" s="132">
        <f>Cover!J21</f>
        <v>0</v>
      </c>
      <c r="I73" s="7">
        <f>H73*E73</f>
        <v>0</v>
      </c>
      <c r="K73" s="7">
        <f>J73*E73</f>
        <v>0</v>
      </c>
      <c r="L73" s="7">
        <f>G73+I73+K73</f>
        <v>0</v>
      </c>
      <c r="N73" s="385"/>
    </row>
    <row r="74" spans="1:72" x14ac:dyDescent="0.15">
      <c r="A74" s="23"/>
      <c r="B74" s="105"/>
      <c r="C74" s="105" t="s">
        <v>310</v>
      </c>
      <c r="D74" s="280"/>
      <c r="G74" s="227">
        <f>SUM(G72:G73)</f>
        <v>0</v>
      </c>
      <c r="H74" s="132"/>
      <c r="I74" s="227">
        <f>SUM(I72:I73)</f>
        <v>0</v>
      </c>
      <c r="K74" s="227">
        <f>SUM(K72:K73)</f>
        <v>0</v>
      </c>
      <c r="L74" s="227">
        <f>G74+I74+K74</f>
        <v>0</v>
      </c>
      <c r="M74" s="227">
        <f>SUM(L72:L73)</f>
        <v>0</v>
      </c>
      <c r="N74" s="385"/>
    </row>
    <row r="75" spans="1:72" x14ac:dyDescent="0.15">
      <c r="A75" s="23"/>
      <c r="B75" s="105" t="s">
        <v>66</v>
      </c>
      <c r="C75" s="105" t="s">
        <v>172</v>
      </c>
      <c r="H75" s="132"/>
      <c r="N75" s="385"/>
    </row>
    <row r="76" spans="1:72" ht="12.75" customHeight="1" x14ac:dyDescent="0.15">
      <c r="A76" s="23"/>
      <c r="B76" s="105"/>
      <c r="C76" s="105"/>
      <c r="D76" s="279" t="s">
        <v>99</v>
      </c>
      <c r="G76" s="7">
        <f>F76*E76</f>
        <v>0</v>
      </c>
      <c r="H76" s="132">
        <f>Cover!J21</f>
        <v>0</v>
      </c>
      <c r="I76" s="7">
        <f>H76*E76</f>
        <v>0</v>
      </c>
      <c r="K76" s="7">
        <f>J76*E76</f>
        <v>0</v>
      </c>
      <c r="L76" s="7">
        <f>G76+I76+K76</f>
        <v>0</v>
      </c>
      <c r="N76" s="385"/>
    </row>
    <row r="77" spans="1:72" ht="12.75" customHeight="1" x14ac:dyDescent="0.15">
      <c r="A77" s="23"/>
      <c r="B77" s="105"/>
      <c r="C77" s="105"/>
      <c r="D77" s="279" t="s">
        <v>57</v>
      </c>
      <c r="G77" s="7">
        <f>F77*E77</f>
        <v>0</v>
      </c>
      <c r="H77" s="132">
        <f>Cover!J21</f>
        <v>0</v>
      </c>
      <c r="I77" s="7">
        <f>H77*E77</f>
        <v>0</v>
      </c>
      <c r="K77" s="7">
        <f>J77*E77</f>
        <v>0</v>
      </c>
      <c r="L77" s="7">
        <f>G77+I77+K77</f>
        <v>0</v>
      </c>
      <c r="N77" s="385"/>
    </row>
    <row r="78" spans="1:72" x14ac:dyDescent="0.15">
      <c r="A78" s="23"/>
      <c r="B78" s="105"/>
      <c r="C78" s="105" t="s">
        <v>310</v>
      </c>
      <c r="D78" s="280"/>
      <c r="G78" s="227">
        <f>SUM(G76:G77)</f>
        <v>0</v>
      </c>
      <c r="H78" s="132"/>
      <c r="I78" s="227">
        <f>SUM(I76:I77)</f>
        <v>0</v>
      </c>
      <c r="K78" s="227">
        <f>SUM(K76:K77)</f>
        <v>0</v>
      </c>
      <c r="L78" s="227">
        <f>G78+I78+K78</f>
        <v>0</v>
      </c>
      <c r="M78" s="227">
        <f>SUM(L76:L77)</f>
        <v>0</v>
      </c>
      <c r="N78" s="385"/>
    </row>
    <row r="79" spans="1:72" x14ac:dyDescent="0.15">
      <c r="A79" s="23"/>
      <c r="B79" s="105" t="s">
        <v>98</v>
      </c>
      <c r="C79" s="105" t="s">
        <v>39</v>
      </c>
      <c r="H79" s="132"/>
      <c r="N79" s="385"/>
    </row>
    <row r="80" spans="1:72" ht="12.75" customHeight="1" x14ac:dyDescent="0.15">
      <c r="A80" s="23"/>
      <c r="B80" s="105"/>
      <c r="C80" s="105"/>
      <c r="D80" s="322" t="s">
        <v>148</v>
      </c>
      <c r="G80" s="7">
        <f>F80*E80</f>
        <v>0</v>
      </c>
      <c r="H80" s="132">
        <f>Cover!J21</f>
        <v>0</v>
      </c>
      <c r="I80" s="7">
        <f>H80*E80</f>
        <v>0</v>
      </c>
      <c r="K80" s="7">
        <f>J80*E80</f>
        <v>0</v>
      </c>
      <c r="L80" s="7">
        <f>G80+I80+K80</f>
        <v>0</v>
      </c>
      <c r="N80" s="323" t="s">
        <v>701</v>
      </c>
    </row>
    <row r="81" spans="1:14" ht="12.75" customHeight="1" x14ac:dyDescent="0.15">
      <c r="A81" s="23"/>
      <c r="B81" s="105"/>
      <c r="C81" s="105"/>
      <c r="D81" s="322" t="s">
        <v>165</v>
      </c>
      <c r="G81" s="7">
        <f t="shared" ref="G81:G91" si="1">F81*E81</f>
        <v>0</v>
      </c>
      <c r="H81" s="132">
        <f>Cover!J21</f>
        <v>0</v>
      </c>
      <c r="I81" s="7">
        <f t="shared" ref="I81:I91" si="2">H81*E81</f>
        <v>0</v>
      </c>
      <c r="K81" s="7">
        <f t="shared" ref="K81:K91" si="3">J81*E81</f>
        <v>0</v>
      </c>
      <c r="L81" s="7">
        <f t="shared" ref="L81:L91" si="4">G81+I81+K81</f>
        <v>0</v>
      </c>
      <c r="N81" s="323" t="s">
        <v>701</v>
      </c>
    </row>
    <row r="82" spans="1:14" ht="12.75" customHeight="1" x14ac:dyDescent="0.15">
      <c r="A82" s="23"/>
      <c r="B82" s="105"/>
      <c r="C82" s="105"/>
      <c r="D82" s="279" t="s">
        <v>166</v>
      </c>
      <c r="G82" s="7">
        <f t="shared" si="1"/>
        <v>0</v>
      </c>
      <c r="H82" s="132">
        <f>Cover!J21</f>
        <v>0</v>
      </c>
      <c r="I82" s="7">
        <f t="shared" si="2"/>
        <v>0</v>
      </c>
      <c r="K82" s="7">
        <f t="shared" si="3"/>
        <v>0</v>
      </c>
      <c r="L82" s="7">
        <f t="shared" si="4"/>
        <v>0</v>
      </c>
      <c r="N82" s="385"/>
    </row>
    <row r="83" spans="1:14" ht="12.75" customHeight="1" x14ac:dyDescent="0.15">
      <c r="A83" s="23"/>
      <c r="B83" s="105"/>
      <c r="C83" s="105"/>
      <c r="D83" s="279" t="s">
        <v>400</v>
      </c>
      <c r="G83" s="7">
        <f t="shared" si="1"/>
        <v>0</v>
      </c>
      <c r="H83" s="132">
        <f>Cover!J21</f>
        <v>0</v>
      </c>
      <c r="I83" s="7">
        <f t="shared" si="2"/>
        <v>0</v>
      </c>
      <c r="K83" s="7">
        <f t="shared" si="3"/>
        <v>0</v>
      </c>
      <c r="L83" s="7">
        <f t="shared" si="4"/>
        <v>0</v>
      </c>
      <c r="N83" s="385"/>
    </row>
    <row r="84" spans="1:14" ht="12.75" customHeight="1" x14ac:dyDescent="0.15">
      <c r="A84" s="23"/>
      <c r="B84" s="105"/>
      <c r="C84" s="105"/>
      <c r="D84" s="279" t="s">
        <v>300</v>
      </c>
      <c r="G84" s="7">
        <f t="shared" si="1"/>
        <v>0</v>
      </c>
      <c r="H84" s="132">
        <f>Cover!J21</f>
        <v>0</v>
      </c>
      <c r="I84" s="7">
        <f t="shared" si="2"/>
        <v>0</v>
      </c>
      <c r="K84" s="7">
        <f t="shared" si="3"/>
        <v>0</v>
      </c>
      <c r="L84" s="7">
        <f t="shared" si="4"/>
        <v>0</v>
      </c>
      <c r="N84" s="385"/>
    </row>
    <row r="85" spans="1:14" x14ac:dyDescent="0.15">
      <c r="A85" s="23"/>
      <c r="B85" s="105"/>
      <c r="C85" s="105" t="s">
        <v>310</v>
      </c>
      <c r="D85" s="280"/>
      <c r="G85" s="227">
        <f>SUM(G80:G84)</f>
        <v>0</v>
      </c>
      <c r="H85" s="132"/>
      <c r="I85" s="227">
        <f>SUM(I80:I84)</f>
        <v>0</v>
      </c>
      <c r="K85" s="227">
        <f>SUM(K80:K84)</f>
        <v>0</v>
      </c>
      <c r="L85" s="227">
        <f>G85+I85+K85</f>
        <v>0</v>
      </c>
      <c r="M85" s="227">
        <f>SUM(L80:L84)</f>
        <v>0</v>
      </c>
      <c r="N85" s="385"/>
    </row>
    <row r="86" spans="1:14" ht="14.25" customHeight="1" x14ac:dyDescent="0.15">
      <c r="A86" s="23"/>
      <c r="B86" s="105" t="s">
        <v>100</v>
      </c>
      <c r="C86" s="105" t="s">
        <v>80</v>
      </c>
      <c r="H86" s="132"/>
      <c r="N86" s="385"/>
    </row>
    <row r="87" spans="1:14" ht="12.75" customHeight="1" x14ac:dyDescent="0.15">
      <c r="A87" s="23"/>
      <c r="B87" s="105"/>
      <c r="C87" s="105"/>
      <c r="D87" s="279" t="s">
        <v>632</v>
      </c>
      <c r="G87" s="7">
        <f t="shared" si="1"/>
        <v>0</v>
      </c>
      <c r="H87" s="132">
        <f>Cover!J21</f>
        <v>0</v>
      </c>
      <c r="I87" s="7">
        <f t="shared" si="2"/>
        <v>0</v>
      </c>
      <c r="K87" s="7">
        <f t="shared" si="3"/>
        <v>0</v>
      </c>
      <c r="L87" s="7">
        <f t="shared" si="4"/>
        <v>0</v>
      </c>
      <c r="N87" s="385"/>
    </row>
    <row r="88" spans="1:14" ht="12.75" customHeight="1" x14ac:dyDescent="0.15">
      <c r="A88" s="23"/>
      <c r="B88" s="105"/>
      <c r="C88" s="105"/>
      <c r="D88" s="279" t="s">
        <v>218</v>
      </c>
      <c r="G88" s="7">
        <f>F88*E88</f>
        <v>0</v>
      </c>
      <c r="H88" s="132">
        <f>Cover!J21</f>
        <v>0</v>
      </c>
      <c r="I88" s="7">
        <f>H88*E88</f>
        <v>0</v>
      </c>
      <c r="K88" s="7">
        <f>J88*E88</f>
        <v>0</v>
      </c>
      <c r="L88" s="7">
        <f>G88+I88+K88</f>
        <v>0</v>
      </c>
      <c r="N88" s="385"/>
    </row>
    <row r="89" spans="1:14" x14ac:dyDescent="0.15">
      <c r="A89" s="23"/>
      <c r="B89" s="105"/>
      <c r="C89" s="105" t="s">
        <v>310</v>
      </c>
      <c r="D89" s="280"/>
      <c r="G89" s="227">
        <f>SUM(G87:G88)</f>
        <v>0</v>
      </c>
      <c r="H89" s="132"/>
      <c r="I89" s="227">
        <f>SUM(I87:I88)</f>
        <v>0</v>
      </c>
      <c r="K89" s="227">
        <f>SUM(K87:K88)</f>
        <v>0</v>
      </c>
      <c r="L89" s="227">
        <f>G89+I89+K89</f>
        <v>0</v>
      </c>
      <c r="M89" s="227">
        <f>SUM(L87:L88)</f>
        <v>0</v>
      </c>
      <c r="N89" s="385"/>
    </row>
    <row r="90" spans="1:14" ht="15.75" customHeight="1" x14ac:dyDescent="0.15">
      <c r="A90" s="23"/>
      <c r="B90" s="105" t="s">
        <v>175</v>
      </c>
      <c r="C90" s="105" t="s">
        <v>79</v>
      </c>
      <c r="H90" s="132"/>
      <c r="N90" s="385"/>
    </row>
    <row r="91" spans="1:14" ht="12.75" customHeight="1" x14ac:dyDescent="0.15">
      <c r="A91" s="23"/>
      <c r="B91" s="105"/>
      <c r="C91" s="105"/>
      <c r="D91" s="279" t="s">
        <v>634</v>
      </c>
      <c r="G91" s="7">
        <f t="shared" si="1"/>
        <v>0</v>
      </c>
      <c r="H91" s="132">
        <f>Cover!J21</f>
        <v>0</v>
      </c>
      <c r="I91" s="7">
        <f t="shared" si="2"/>
        <v>0</v>
      </c>
      <c r="K91" s="7">
        <f t="shared" si="3"/>
        <v>0</v>
      </c>
      <c r="L91" s="7">
        <f t="shared" si="4"/>
        <v>0</v>
      </c>
      <c r="N91" s="385"/>
    </row>
    <row r="92" spans="1:14" x14ac:dyDescent="0.15">
      <c r="A92" s="23"/>
      <c r="B92" s="105"/>
      <c r="C92" s="105" t="s">
        <v>310</v>
      </c>
      <c r="D92" s="280"/>
      <c r="G92" s="227">
        <f>SUM(G91:G91)</f>
        <v>0</v>
      </c>
      <c r="H92" s="132"/>
      <c r="I92" s="227">
        <f>SUM(I91:I91)</f>
        <v>0</v>
      </c>
      <c r="K92" s="227">
        <f>SUM(K91:K91)</f>
        <v>0</v>
      </c>
      <c r="L92" s="227">
        <f>G92+I92+K92</f>
        <v>0</v>
      </c>
      <c r="M92" s="227">
        <f>SUM(L91:L91)</f>
        <v>0</v>
      </c>
      <c r="N92" s="385"/>
    </row>
    <row r="93" spans="1:14" ht="15.75" customHeight="1" x14ac:dyDescent="0.15">
      <c r="A93" s="23"/>
      <c r="B93" s="105" t="s">
        <v>263</v>
      </c>
      <c r="C93" s="105" t="s">
        <v>40</v>
      </c>
      <c r="H93" s="132"/>
      <c r="N93" s="385"/>
    </row>
    <row r="94" spans="1:14" ht="12.75" customHeight="1" x14ac:dyDescent="0.15">
      <c r="A94" s="23"/>
      <c r="B94" s="105"/>
      <c r="C94" s="105"/>
      <c r="D94" s="279" t="s">
        <v>635</v>
      </c>
      <c r="G94" s="7">
        <f>F94*E94</f>
        <v>0</v>
      </c>
      <c r="H94" s="132">
        <f>Cover!J21</f>
        <v>0</v>
      </c>
      <c r="I94" s="7">
        <f>H94*E94</f>
        <v>0</v>
      </c>
      <c r="K94" s="7">
        <f>J94*E94</f>
        <v>0</v>
      </c>
      <c r="L94" s="7">
        <f>G94+I94+K94</f>
        <v>0</v>
      </c>
      <c r="N94" s="385"/>
    </row>
    <row r="95" spans="1:14" ht="12.75" customHeight="1" x14ac:dyDescent="0.15">
      <c r="A95" s="23"/>
      <c r="B95" s="105"/>
      <c r="C95" s="105"/>
      <c r="D95" s="279" t="s">
        <v>541</v>
      </c>
      <c r="G95" s="7">
        <f>F95*E95</f>
        <v>0</v>
      </c>
      <c r="H95" s="132">
        <f>Cover!J21</f>
        <v>0</v>
      </c>
      <c r="I95" s="7">
        <f>H95*E95</f>
        <v>0</v>
      </c>
      <c r="K95" s="7">
        <f>J95*E95</f>
        <v>0</v>
      </c>
      <c r="L95" s="7">
        <f>G95+I95+K95</f>
        <v>0</v>
      </c>
      <c r="N95" s="385"/>
    </row>
    <row r="96" spans="1:14" x14ac:dyDescent="0.15">
      <c r="A96" s="23"/>
      <c r="B96" s="105"/>
      <c r="C96" s="105" t="s">
        <v>310</v>
      </c>
      <c r="D96" s="280"/>
      <c r="G96" s="227">
        <f>SUM(G94:G95)</f>
        <v>0</v>
      </c>
      <c r="H96" s="132"/>
      <c r="I96" s="227">
        <f>SUM(I94:I95)</f>
        <v>0</v>
      </c>
      <c r="K96" s="227">
        <f>SUM(K94:K95)</f>
        <v>0</v>
      </c>
      <c r="L96" s="227">
        <f>G96+I96+K96</f>
        <v>0</v>
      </c>
      <c r="M96" s="227">
        <f>SUM(L94:L95)</f>
        <v>0</v>
      </c>
      <c r="N96" s="385"/>
    </row>
    <row r="97" spans="1:72" x14ac:dyDescent="0.15">
      <c r="A97" s="23"/>
      <c r="B97" s="105" t="s">
        <v>264</v>
      </c>
      <c r="C97" s="105" t="s">
        <v>364</v>
      </c>
      <c r="D97" s="281"/>
      <c r="H97" s="132"/>
      <c r="N97" s="385"/>
    </row>
    <row r="98" spans="1:72" ht="12.75" customHeight="1" x14ac:dyDescent="0.15">
      <c r="A98" s="23"/>
      <c r="B98" s="105"/>
      <c r="C98" s="105"/>
      <c r="D98" s="279" t="s">
        <v>542</v>
      </c>
      <c r="G98" s="7">
        <f>F98*E98</f>
        <v>0</v>
      </c>
      <c r="H98" s="132">
        <f>Cover!J21</f>
        <v>0</v>
      </c>
      <c r="I98" s="7">
        <f>H98*E98</f>
        <v>0</v>
      </c>
      <c r="K98" s="7">
        <f>J98*E98</f>
        <v>0</v>
      </c>
      <c r="L98" s="7">
        <f>G98+I98+K98</f>
        <v>0</v>
      </c>
      <c r="N98" s="385"/>
    </row>
    <row r="99" spans="1:72" ht="12.75" customHeight="1" x14ac:dyDescent="0.15">
      <c r="A99" s="23"/>
      <c r="B99" s="105"/>
      <c r="C99" s="105"/>
      <c r="D99" s="279" t="s">
        <v>469</v>
      </c>
      <c r="G99" s="7">
        <f>F99*E99</f>
        <v>0</v>
      </c>
      <c r="H99" s="132">
        <f>Cover!J21</f>
        <v>0</v>
      </c>
      <c r="I99" s="7">
        <f>H99*E99</f>
        <v>0</v>
      </c>
      <c r="K99" s="7">
        <f>J99*E99</f>
        <v>0</v>
      </c>
      <c r="L99" s="7">
        <f>G99+I99+K99</f>
        <v>0</v>
      </c>
      <c r="N99" s="385"/>
    </row>
    <row r="100" spans="1:72" x14ac:dyDescent="0.15">
      <c r="A100" s="23"/>
      <c r="B100" s="105"/>
      <c r="C100" s="105" t="s">
        <v>310</v>
      </c>
      <c r="D100" s="280"/>
      <c r="G100" s="227">
        <f>SUM(G98:G99)</f>
        <v>0</v>
      </c>
      <c r="H100" s="132"/>
      <c r="I100" s="227">
        <f>SUM(I98:I99)</f>
        <v>0</v>
      </c>
      <c r="K100" s="227">
        <f>SUM(K98:K99)</f>
        <v>0</v>
      </c>
      <c r="L100" s="227">
        <f>G100+I100+K100</f>
        <v>0</v>
      </c>
      <c r="M100" s="227">
        <f>SUM(L98:L99)</f>
        <v>0</v>
      </c>
      <c r="N100" s="385"/>
    </row>
    <row r="101" spans="1:72" ht="13.5" customHeight="1" x14ac:dyDescent="0.15">
      <c r="A101" s="23"/>
      <c r="B101" s="105" t="s">
        <v>266</v>
      </c>
      <c r="C101" s="105" t="s">
        <v>339</v>
      </c>
      <c r="H101" s="132"/>
      <c r="N101" s="385"/>
    </row>
    <row r="102" spans="1:72" ht="12.75" customHeight="1" x14ac:dyDescent="0.15">
      <c r="A102" s="23"/>
      <c r="B102" s="105"/>
      <c r="C102" s="105"/>
      <c r="D102" s="279" t="s">
        <v>169</v>
      </c>
      <c r="G102" s="7">
        <f>F102*E102</f>
        <v>0</v>
      </c>
      <c r="H102" s="132">
        <f>Cover!J21</f>
        <v>0</v>
      </c>
      <c r="I102" s="7">
        <f>H102*E102</f>
        <v>0</v>
      </c>
      <c r="K102" s="7">
        <f>J102*E102</f>
        <v>0</v>
      </c>
      <c r="L102" s="7">
        <f>G102+I102+K102</f>
        <v>0</v>
      </c>
      <c r="N102" s="385"/>
    </row>
    <row r="103" spans="1:72" ht="12.75" customHeight="1" x14ac:dyDescent="0.15">
      <c r="A103" s="23"/>
      <c r="B103" s="105"/>
      <c r="C103" s="105"/>
      <c r="D103" s="279" t="s">
        <v>543</v>
      </c>
      <c r="G103" s="7">
        <f>F103*E103</f>
        <v>0</v>
      </c>
      <c r="H103" s="132">
        <f>Cover!J21</f>
        <v>0</v>
      </c>
      <c r="I103" s="7">
        <f>H103*E103</f>
        <v>0</v>
      </c>
      <c r="K103" s="7">
        <f>J103*E103</f>
        <v>0</v>
      </c>
      <c r="L103" s="7">
        <f>G103+I103+K103</f>
        <v>0</v>
      </c>
      <c r="N103" s="385"/>
    </row>
    <row r="104" spans="1:72" x14ac:dyDescent="0.15">
      <c r="A104" s="23"/>
      <c r="B104" s="105"/>
      <c r="C104" s="105" t="s">
        <v>310</v>
      </c>
      <c r="D104" s="280"/>
      <c r="G104" s="227">
        <f>SUM(G102:G103)</f>
        <v>0</v>
      </c>
      <c r="H104" s="132"/>
      <c r="I104" s="227">
        <f>SUM(I102:I103)</f>
        <v>0</v>
      </c>
      <c r="K104" s="227">
        <f>SUM(K102:K103)</f>
        <v>0</v>
      </c>
      <c r="L104" s="227">
        <f>G104+I104+K104</f>
        <v>0</v>
      </c>
      <c r="M104" s="227">
        <f>SUM(L102:L103)</f>
        <v>0</v>
      </c>
      <c r="N104" s="385"/>
    </row>
    <row r="105" spans="1:72" ht="13.5" customHeight="1" x14ac:dyDescent="0.15">
      <c r="A105" s="23"/>
      <c r="B105" s="105" t="s">
        <v>316</v>
      </c>
      <c r="C105" s="105" t="s">
        <v>170</v>
      </c>
      <c r="H105" s="132"/>
      <c r="N105" s="385"/>
    </row>
    <row r="106" spans="1:72" ht="12.75" customHeight="1" x14ac:dyDescent="0.15">
      <c r="A106" s="23"/>
      <c r="B106" s="105"/>
      <c r="C106" s="105"/>
      <c r="D106" s="279" t="s">
        <v>623</v>
      </c>
      <c r="G106" s="7">
        <f>F106*E106</f>
        <v>0</v>
      </c>
      <c r="H106" s="132">
        <f>Cover!J21</f>
        <v>0</v>
      </c>
      <c r="I106" s="7">
        <f>H106*E106</f>
        <v>0</v>
      </c>
      <c r="K106" s="7">
        <f>J106*E106</f>
        <v>0</v>
      </c>
      <c r="L106" s="7">
        <f t="shared" ref="L106:L111" si="5">G106+I106+K106</f>
        <v>0</v>
      </c>
      <c r="N106" s="409"/>
    </row>
    <row r="107" spans="1:72" ht="25.5" customHeight="1" x14ac:dyDescent="0.15">
      <c r="A107" s="23"/>
      <c r="B107" s="105"/>
      <c r="C107" s="105"/>
      <c r="D107" s="322" t="s">
        <v>204</v>
      </c>
      <c r="G107" s="7">
        <f>F107*E107</f>
        <v>0</v>
      </c>
      <c r="H107" s="132">
        <f>Cover!J21</f>
        <v>0</v>
      </c>
      <c r="I107" s="7">
        <f>H107*E107</f>
        <v>0</v>
      </c>
      <c r="K107" s="7">
        <f>J107*E107</f>
        <v>0</v>
      </c>
      <c r="L107" s="7">
        <f t="shared" si="5"/>
        <v>0</v>
      </c>
      <c r="N107" s="325" t="s">
        <v>748</v>
      </c>
    </row>
    <row r="108" spans="1:72" ht="12.75" customHeight="1" x14ac:dyDescent="0.15">
      <c r="A108" s="23"/>
      <c r="B108" s="105"/>
      <c r="C108" s="105"/>
      <c r="D108" s="279" t="s">
        <v>340</v>
      </c>
      <c r="G108" s="7">
        <f>F108*E108</f>
        <v>0</v>
      </c>
      <c r="H108" s="132">
        <f>Cover!J21</f>
        <v>0</v>
      </c>
      <c r="I108" s="7">
        <f>H108*E108</f>
        <v>0</v>
      </c>
      <c r="K108" s="7">
        <f>J108*E108</f>
        <v>0</v>
      </c>
      <c r="L108" s="7">
        <f t="shared" si="5"/>
        <v>0</v>
      </c>
      <c r="N108" s="385"/>
    </row>
    <row r="109" spans="1:72" ht="12.75" customHeight="1" x14ac:dyDescent="0.15">
      <c r="A109" s="23"/>
      <c r="B109" s="105"/>
      <c r="C109" s="105"/>
      <c r="D109" s="279" t="s">
        <v>270</v>
      </c>
      <c r="G109" s="7">
        <f>F109*E109</f>
        <v>0</v>
      </c>
      <c r="H109" s="132">
        <f>Cover!J21</f>
        <v>0</v>
      </c>
      <c r="I109" s="7">
        <f>H109*E109</f>
        <v>0</v>
      </c>
      <c r="K109" s="7">
        <f>J109*E109</f>
        <v>0</v>
      </c>
      <c r="L109" s="7">
        <f t="shared" si="5"/>
        <v>0</v>
      </c>
      <c r="N109" s="385"/>
    </row>
    <row r="110" spans="1:72" ht="12.75" customHeight="1" x14ac:dyDescent="0.15">
      <c r="A110" s="23"/>
      <c r="B110" s="105"/>
      <c r="C110" s="105"/>
      <c r="D110" s="279" t="s">
        <v>544</v>
      </c>
      <c r="G110" s="7">
        <f>F110*E110</f>
        <v>0</v>
      </c>
      <c r="H110" s="132">
        <f>Cover!J21</f>
        <v>0</v>
      </c>
      <c r="I110" s="7">
        <f>H110*E110</f>
        <v>0</v>
      </c>
      <c r="K110" s="7">
        <f>J110*E110</f>
        <v>0</v>
      </c>
      <c r="L110" s="7">
        <f t="shared" si="5"/>
        <v>0</v>
      </c>
      <c r="N110" s="385"/>
    </row>
    <row r="111" spans="1:72" x14ac:dyDescent="0.15">
      <c r="A111" s="23"/>
      <c r="B111" s="105"/>
      <c r="C111" s="105" t="s">
        <v>310</v>
      </c>
      <c r="D111" s="280"/>
      <c r="G111" s="227">
        <f>SUM(G106:G110)</f>
        <v>0</v>
      </c>
      <c r="H111" s="132"/>
      <c r="I111" s="227">
        <f>SUM(I106:I110)</f>
        <v>0</v>
      </c>
      <c r="K111" s="227">
        <f>SUM(K106:K110)</f>
        <v>0</v>
      </c>
      <c r="L111" s="227">
        <f t="shared" si="5"/>
        <v>0</v>
      </c>
      <c r="M111" s="227">
        <f>SUM(L106:L110)</f>
        <v>0</v>
      </c>
      <c r="N111" s="385"/>
    </row>
    <row r="112" spans="1:72" s="102" customFormat="1" ht="15" customHeight="1" x14ac:dyDescent="0.15">
      <c r="A112" s="23"/>
      <c r="B112" s="105" t="s">
        <v>447</v>
      </c>
      <c r="C112" s="105" t="s">
        <v>81</v>
      </c>
      <c r="D112" s="279"/>
      <c r="E112" s="7"/>
      <c r="F112" s="4"/>
      <c r="G112" s="7"/>
      <c r="H112" s="132"/>
      <c r="I112" s="7"/>
      <c r="J112" s="4"/>
      <c r="K112" s="7"/>
      <c r="L112" s="7"/>
      <c r="M112" s="7"/>
      <c r="N112" s="417"/>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row>
    <row r="113" spans="1:72" ht="12.75" customHeight="1" x14ac:dyDescent="0.15">
      <c r="B113" s="105"/>
      <c r="C113" s="105"/>
      <c r="D113" s="279" t="s">
        <v>545</v>
      </c>
      <c r="G113" s="7">
        <f>F113*E113</f>
        <v>0</v>
      </c>
      <c r="H113" s="132">
        <f>Cover!J21</f>
        <v>0</v>
      </c>
      <c r="I113" s="7">
        <f>H113*E113</f>
        <v>0</v>
      </c>
      <c r="K113" s="7">
        <f>J113*E113</f>
        <v>0</v>
      </c>
      <c r="L113" s="7">
        <f>G113+I113+K113</f>
        <v>0</v>
      </c>
      <c r="N113" s="418"/>
    </row>
    <row r="114" spans="1:72" ht="24" x14ac:dyDescent="0.15">
      <c r="A114" s="23"/>
      <c r="B114" s="105"/>
      <c r="C114" s="105"/>
      <c r="D114" s="322" t="s">
        <v>219</v>
      </c>
      <c r="G114" s="7">
        <f>F114*E114</f>
        <v>0</v>
      </c>
      <c r="H114" s="132">
        <f>Cover!J21</f>
        <v>0</v>
      </c>
      <c r="I114" s="7">
        <f>H114*E114</f>
        <v>0</v>
      </c>
      <c r="K114" s="7">
        <f>J114*E114</f>
        <v>0</v>
      </c>
      <c r="L114" s="7">
        <f>G114+I114+K114</f>
        <v>0</v>
      </c>
      <c r="N114" s="372" t="s">
        <v>749</v>
      </c>
    </row>
    <row r="115" spans="1:72" x14ac:dyDescent="0.15">
      <c r="A115" s="23"/>
      <c r="B115" s="105"/>
      <c r="C115" s="105" t="s">
        <v>310</v>
      </c>
      <c r="D115" s="280"/>
      <c r="G115" s="227">
        <f>SUM(G113:G114)</f>
        <v>0</v>
      </c>
      <c r="I115" s="227">
        <f>SUM(I113:I114)</f>
        <v>0</v>
      </c>
      <c r="K115" s="227">
        <f>SUM(K113:K114)</f>
        <v>0</v>
      </c>
      <c r="L115" s="227">
        <f>G115+I115+K115</f>
        <v>0</v>
      </c>
      <c r="M115" s="227">
        <f>SUM(L113:L114)</f>
        <v>0</v>
      </c>
      <c r="N115" s="385"/>
    </row>
    <row r="116" spans="1:72" s="102" customFormat="1" ht="13.5" customHeight="1" x14ac:dyDescent="0.15">
      <c r="A116" s="23"/>
      <c r="B116" s="105" t="s">
        <v>341</v>
      </c>
      <c r="C116" s="105" t="s">
        <v>231</v>
      </c>
      <c r="D116" s="279"/>
      <c r="E116" s="366" t="s">
        <v>49</v>
      </c>
      <c r="F116" s="367"/>
      <c r="G116" s="368"/>
      <c r="H116" s="367"/>
      <c r="I116" s="368"/>
      <c r="J116" s="104"/>
      <c r="K116" s="117"/>
      <c r="L116" s="117"/>
      <c r="M116" s="117"/>
      <c r="N116" s="417"/>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row>
    <row r="117" spans="1:72" ht="12.75" customHeight="1" x14ac:dyDescent="0.15">
      <c r="B117" s="105"/>
      <c r="C117" s="105"/>
      <c r="D117" s="279" t="s">
        <v>201</v>
      </c>
      <c r="L117" s="7">
        <f t="shared" ref="L117:L124" si="6">G117+I117+K117</f>
        <v>0</v>
      </c>
      <c r="N117" s="385"/>
    </row>
    <row r="118" spans="1:72" ht="12.75" customHeight="1" x14ac:dyDescent="0.15">
      <c r="A118" s="23"/>
      <c r="B118" s="105"/>
      <c r="C118" s="105"/>
      <c r="D118" s="279" t="s">
        <v>42</v>
      </c>
      <c r="L118" s="7">
        <f>G118+I118+K118</f>
        <v>0</v>
      </c>
      <c r="N118" s="385"/>
    </row>
    <row r="119" spans="1:72" ht="12.75" customHeight="1" x14ac:dyDescent="0.15">
      <c r="A119" s="23"/>
      <c r="B119" s="105"/>
      <c r="C119" s="105"/>
      <c r="D119" s="279" t="s">
        <v>268</v>
      </c>
      <c r="L119" s="7">
        <f>G119+I119+K119</f>
        <v>0</v>
      </c>
      <c r="N119" s="385"/>
    </row>
    <row r="120" spans="1:72" ht="24" customHeight="1" x14ac:dyDescent="0.15">
      <c r="A120" s="23"/>
      <c r="B120" s="105"/>
      <c r="C120" s="105"/>
      <c r="D120" s="279" t="s">
        <v>269</v>
      </c>
      <c r="L120" s="7">
        <f t="shared" si="6"/>
        <v>0</v>
      </c>
      <c r="N120" s="325" t="s">
        <v>707</v>
      </c>
    </row>
    <row r="121" spans="1:72" ht="12.75" customHeight="1" x14ac:dyDescent="0.15">
      <c r="A121" s="23"/>
      <c r="B121" s="105"/>
      <c r="C121" s="105"/>
      <c r="D121" s="279" t="s">
        <v>546</v>
      </c>
      <c r="L121" s="7">
        <f t="shared" si="6"/>
        <v>0</v>
      </c>
      <c r="N121" s="385"/>
    </row>
    <row r="122" spans="1:72" ht="12.75" customHeight="1" x14ac:dyDescent="0.15">
      <c r="A122" s="23"/>
      <c r="B122" s="105"/>
      <c r="C122" s="105"/>
      <c r="D122" s="279" t="s">
        <v>547</v>
      </c>
      <c r="L122" s="7">
        <f t="shared" si="6"/>
        <v>0</v>
      </c>
      <c r="N122" s="385"/>
    </row>
    <row r="123" spans="1:72" ht="12.75" customHeight="1" x14ac:dyDescent="0.15">
      <c r="A123" s="23"/>
      <c r="B123" s="105"/>
      <c r="C123" s="105"/>
      <c r="D123" s="279" t="s">
        <v>265</v>
      </c>
      <c r="L123" s="7">
        <f t="shared" si="6"/>
        <v>0</v>
      </c>
      <c r="N123" s="385"/>
    </row>
    <row r="124" spans="1:72" x14ac:dyDescent="0.15">
      <c r="A124" s="23"/>
      <c r="B124" s="105"/>
      <c r="C124" s="105" t="s">
        <v>310</v>
      </c>
      <c r="D124" s="280"/>
      <c r="G124" s="227">
        <f>SUM(G117:G123)</f>
        <v>0</v>
      </c>
      <c r="H124" s="226"/>
      <c r="I124" s="227">
        <f>SUM(I117:I123)</f>
        <v>0</v>
      </c>
      <c r="J124" s="226"/>
      <c r="K124" s="227">
        <f>SUM(K117:K123)</f>
        <v>0</v>
      </c>
      <c r="L124" s="227">
        <f t="shared" si="6"/>
        <v>0</v>
      </c>
      <c r="M124" s="229">
        <f>SUM(L117:L123)</f>
        <v>0</v>
      </c>
      <c r="N124" s="385"/>
    </row>
    <row r="125" spans="1:72" s="437" customFormat="1" x14ac:dyDescent="0.15">
      <c r="A125" s="23"/>
      <c r="B125" s="105"/>
      <c r="C125" s="105"/>
      <c r="D125" s="280"/>
      <c r="E125" s="7"/>
      <c r="F125" s="4"/>
      <c r="G125" s="226"/>
      <c r="H125" s="226"/>
      <c r="I125" s="226"/>
      <c r="J125" s="226"/>
      <c r="K125" s="226"/>
      <c r="L125" s="226"/>
      <c r="M125" s="226"/>
      <c r="N125" s="385"/>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row>
    <row r="126" spans="1:72" s="437" customFormat="1" x14ac:dyDescent="0.15">
      <c r="A126" s="23"/>
      <c r="B126" s="105"/>
      <c r="C126" s="105"/>
      <c r="D126" s="493" t="s">
        <v>919</v>
      </c>
      <c r="E126" s="172"/>
      <c r="F126" s="130"/>
      <c r="G126" s="240"/>
      <c r="H126" s="136"/>
      <c r="I126" s="240"/>
      <c r="J126" s="104"/>
      <c r="K126" s="117"/>
      <c r="L126" s="117"/>
      <c r="M126" s="115"/>
      <c r="N126" s="385"/>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row>
    <row r="127" spans="1:72" s="437" customFormat="1" x14ac:dyDescent="0.15">
      <c r="A127" s="23"/>
      <c r="B127" s="105"/>
      <c r="C127" s="105"/>
      <c r="D127" s="493"/>
      <c r="E127" s="172"/>
      <c r="F127" s="130"/>
      <c r="G127" s="240"/>
      <c r="H127" s="136"/>
      <c r="I127" s="240"/>
      <c r="J127" s="104"/>
      <c r="K127" s="117"/>
      <c r="L127" s="117"/>
      <c r="M127" s="115"/>
      <c r="N127" s="385"/>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row>
    <row r="128" spans="1:72" s="437" customFormat="1" x14ac:dyDescent="0.15">
      <c r="A128" s="23"/>
      <c r="B128" s="105"/>
      <c r="C128" s="105"/>
      <c r="D128" s="492" t="s">
        <v>915</v>
      </c>
      <c r="E128" s="172"/>
      <c r="F128" s="130"/>
      <c r="G128" s="494">
        <f>'5. Digital'!H34</f>
        <v>0</v>
      </c>
      <c r="H128" s="136"/>
      <c r="I128" s="494">
        <f>'5. Digital'!J34</f>
        <v>0</v>
      </c>
      <c r="J128" s="104"/>
      <c r="K128" s="494">
        <f>'5. Digital'!L34</f>
        <v>0</v>
      </c>
      <c r="L128" s="227">
        <f>G128+I128+K128</f>
        <v>0</v>
      </c>
      <c r="M128" s="494">
        <f>'5. Digital'!N36</f>
        <v>0</v>
      </c>
      <c r="N128" s="385"/>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row>
    <row r="129" spans="1:72" s="437" customFormat="1" ht="14" thickBot="1" x14ac:dyDescent="0.2">
      <c r="A129" s="23"/>
      <c r="B129" s="105"/>
      <c r="C129" s="105"/>
      <c r="D129" s="492"/>
      <c r="E129" s="172"/>
      <c r="F129" s="130"/>
      <c r="G129" s="240"/>
      <c r="H129" s="136"/>
      <c r="I129" s="240"/>
      <c r="J129" s="104"/>
      <c r="K129" s="240"/>
      <c r="L129" s="226"/>
      <c r="M129" s="240"/>
      <c r="N129" s="385"/>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row>
    <row r="130" spans="1:72" ht="18.75" customHeight="1" thickBot="1" x14ac:dyDescent="0.2">
      <c r="A130" s="23"/>
      <c r="B130" s="105"/>
      <c r="C130" s="60" t="s">
        <v>431</v>
      </c>
      <c r="D130" s="123"/>
      <c r="L130" s="9"/>
      <c r="M130" s="230">
        <f>SUM(M38:M128)</f>
        <v>0</v>
      </c>
      <c r="N130" s="414"/>
    </row>
    <row r="131" spans="1:72" x14ac:dyDescent="0.15">
      <c r="A131" s="23"/>
      <c r="B131" s="105"/>
      <c r="C131" s="105"/>
      <c r="D131" s="282" t="s">
        <v>161</v>
      </c>
      <c r="E131" s="352"/>
      <c r="F131" s="357"/>
      <c r="G131" s="231"/>
      <c r="H131" s="232"/>
      <c r="I131" s="233"/>
      <c r="M131" s="115"/>
      <c r="N131" s="409"/>
    </row>
    <row r="132" spans="1:72" s="102" customFormat="1" x14ac:dyDescent="0.15">
      <c r="A132" s="23"/>
      <c r="B132" s="105"/>
      <c r="C132" s="105"/>
      <c r="D132" s="283" t="s">
        <v>183</v>
      </c>
      <c r="E132" s="353"/>
      <c r="F132" s="358"/>
      <c r="G132" s="363">
        <v>0.1</v>
      </c>
      <c r="H132" s="99"/>
      <c r="I132" s="234">
        <f>M130*G132</f>
        <v>0</v>
      </c>
      <c r="J132" s="4"/>
      <c r="K132" s="7"/>
      <c r="L132" s="7"/>
      <c r="M132" s="115"/>
      <c r="N132" s="325" t="s">
        <v>750</v>
      </c>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4"/>
      <c r="BO132" s="104"/>
      <c r="BP132" s="104"/>
      <c r="BQ132" s="104"/>
      <c r="BR132" s="104"/>
      <c r="BS132" s="104"/>
      <c r="BT132" s="104"/>
    </row>
    <row r="133" spans="1:72" s="102" customFormat="1" ht="25.5" customHeight="1" x14ac:dyDescent="0.15">
      <c r="A133" s="118"/>
      <c r="B133" s="105"/>
      <c r="C133" s="105"/>
      <c r="D133" s="284" t="s">
        <v>6</v>
      </c>
      <c r="E133" s="354"/>
      <c r="F133" s="359"/>
      <c r="G133" s="364">
        <v>0.9</v>
      </c>
      <c r="H133" s="100"/>
      <c r="I133" s="235">
        <f>M130*G133</f>
        <v>0</v>
      </c>
      <c r="J133" s="4"/>
      <c r="K133" s="7"/>
      <c r="L133" s="7"/>
      <c r="M133" s="115"/>
      <c r="N133" s="419" t="s">
        <v>751</v>
      </c>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row>
    <row r="134" spans="1:72" ht="12" x14ac:dyDescent="0.15">
      <c r="B134" s="105"/>
      <c r="C134" s="105"/>
      <c r="D134" s="362" t="s">
        <v>146</v>
      </c>
      <c r="E134" s="355"/>
      <c r="F134" s="360"/>
      <c r="G134" s="236"/>
      <c r="H134" s="237" t="s">
        <v>147</v>
      </c>
      <c r="I134" s="238"/>
      <c r="J134" s="104"/>
      <c r="K134" s="117"/>
      <c r="L134" s="117"/>
      <c r="M134" s="115"/>
      <c r="N134" s="385"/>
    </row>
    <row r="135" spans="1:72" ht="12" x14ac:dyDescent="0.15">
      <c r="A135" s="23"/>
      <c r="B135" s="105"/>
      <c r="C135" s="105"/>
      <c r="D135" s="362" t="s">
        <v>403</v>
      </c>
      <c r="E135" s="356"/>
      <c r="F135" s="361"/>
      <c r="G135" s="239"/>
      <c r="H135" s="237" t="s">
        <v>147</v>
      </c>
      <c r="I135" s="238"/>
      <c r="J135" s="104"/>
      <c r="K135" s="117"/>
      <c r="L135" s="117"/>
      <c r="M135" s="115"/>
      <c r="N135" s="385"/>
    </row>
    <row r="136" spans="1:72" ht="9" customHeight="1" x14ac:dyDescent="0.15">
      <c r="A136" s="23"/>
      <c r="B136" s="105"/>
      <c r="C136" s="105"/>
      <c r="D136" s="285"/>
      <c r="E136" s="172"/>
      <c r="F136" s="130"/>
      <c r="G136" s="240"/>
      <c r="H136" s="136"/>
      <c r="I136" s="240"/>
      <c r="J136" s="104"/>
      <c r="K136" s="117"/>
      <c r="L136" s="117"/>
      <c r="M136" s="115"/>
      <c r="N136" s="385"/>
    </row>
    <row r="137" spans="1:72" s="102" customFormat="1" x14ac:dyDescent="0.15">
      <c r="A137" s="23"/>
      <c r="B137" s="105" t="s">
        <v>202</v>
      </c>
      <c r="C137" s="241" t="s">
        <v>12</v>
      </c>
      <c r="D137" s="279"/>
      <c r="E137" s="7"/>
      <c r="F137" s="4"/>
      <c r="G137" s="33"/>
      <c r="H137" s="104"/>
      <c r="I137" s="117"/>
      <c r="J137" s="104"/>
      <c r="K137" s="117"/>
      <c r="L137" s="117"/>
      <c r="M137" s="117"/>
      <c r="N137" s="385"/>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c r="BM137" s="104"/>
      <c r="BN137" s="104"/>
      <c r="BO137" s="104"/>
      <c r="BP137" s="104"/>
      <c r="BQ137" s="104"/>
      <c r="BR137" s="104"/>
      <c r="BS137" s="104"/>
      <c r="BT137" s="104"/>
    </row>
    <row r="138" spans="1:72" s="102" customFormat="1" x14ac:dyDescent="0.15">
      <c r="A138" s="118"/>
      <c r="B138" s="105"/>
      <c r="C138" s="241"/>
      <c r="D138" s="286" t="s">
        <v>357</v>
      </c>
      <c r="E138" s="179"/>
      <c r="F138" s="4"/>
      <c r="G138" s="33"/>
      <c r="H138" s="104"/>
      <c r="I138" s="117"/>
      <c r="J138" s="104"/>
      <c r="K138" s="117"/>
      <c r="L138" s="117"/>
      <c r="M138" s="117"/>
      <c r="N138" s="420"/>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c r="BM138" s="104"/>
      <c r="BN138" s="104"/>
      <c r="BO138" s="104"/>
      <c r="BP138" s="104"/>
      <c r="BQ138" s="104"/>
      <c r="BR138" s="104"/>
      <c r="BS138" s="104"/>
      <c r="BT138" s="104"/>
    </row>
    <row r="139" spans="1:72" s="102" customFormat="1" x14ac:dyDescent="0.15">
      <c r="A139" s="118"/>
      <c r="B139" s="105"/>
      <c r="C139" s="241"/>
      <c r="D139" s="287" t="s">
        <v>404</v>
      </c>
      <c r="E139" s="301">
        <f>Cover!E35</f>
        <v>8.3299999999999999E-2</v>
      </c>
      <c r="F139" s="4"/>
      <c r="G139" s="33"/>
      <c r="H139" s="104"/>
      <c r="I139" s="117"/>
      <c r="J139" s="104"/>
      <c r="K139" s="117"/>
      <c r="L139" s="117"/>
      <c r="M139" s="117"/>
      <c r="N139" s="420"/>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c r="BM139" s="104"/>
      <c r="BN139" s="104"/>
      <c r="BO139" s="104"/>
      <c r="BP139" s="104"/>
      <c r="BQ139" s="104"/>
      <c r="BR139" s="104"/>
      <c r="BS139" s="104"/>
      <c r="BT139" s="104"/>
    </row>
    <row r="140" spans="1:72" s="102" customFormat="1" x14ac:dyDescent="0.15">
      <c r="A140" s="118"/>
      <c r="C140" s="242"/>
      <c r="D140" s="288" t="s">
        <v>233</v>
      </c>
      <c r="E140" s="180"/>
      <c r="F140" s="4"/>
      <c r="G140" s="134"/>
      <c r="H140" s="104"/>
      <c r="I140" s="117">
        <f>I133*E139</f>
        <v>0</v>
      </c>
      <c r="J140" s="104"/>
      <c r="K140" s="117"/>
      <c r="L140" s="117">
        <f>G140+I140+K140</f>
        <v>0</v>
      </c>
      <c r="M140" s="117"/>
      <c r="N140" s="420"/>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c r="BM140" s="104"/>
      <c r="BN140" s="104"/>
      <c r="BO140" s="104"/>
      <c r="BP140" s="104"/>
      <c r="BQ140" s="104"/>
      <c r="BR140" s="104"/>
      <c r="BS140" s="104"/>
      <c r="BT140" s="104"/>
    </row>
    <row r="141" spans="1:72" s="102" customFormat="1" x14ac:dyDescent="0.15">
      <c r="A141" s="118"/>
      <c r="C141" s="242"/>
      <c r="D141" s="280" t="s">
        <v>610</v>
      </c>
      <c r="E141" s="179"/>
      <c r="F141" s="4"/>
      <c r="G141" s="134"/>
      <c r="H141" s="104"/>
      <c r="I141" s="117"/>
      <c r="J141" s="104"/>
      <c r="K141" s="117"/>
      <c r="L141" s="117"/>
      <c r="M141" s="117"/>
      <c r="N141" s="420"/>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c r="BM141" s="104"/>
      <c r="BN141" s="104"/>
      <c r="BO141" s="104"/>
      <c r="BP141" s="104"/>
      <c r="BQ141" s="104"/>
      <c r="BR141" s="104"/>
      <c r="BS141" s="104"/>
      <c r="BT141" s="104"/>
    </row>
    <row r="142" spans="1:72" s="102" customFormat="1" x14ac:dyDescent="0.15">
      <c r="A142" s="118"/>
      <c r="C142" s="242"/>
      <c r="D142" s="280" t="s">
        <v>22</v>
      </c>
      <c r="E142" s="179"/>
      <c r="F142" s="4"/>
      <c r="G142" s="134"/>
      <c r="H142" s="104"/>
      <c r="I142" s="117"/>
      <c r="J142" s="104"/>
      <c r="K142" s="117"/>
      <c r="L142" s="117"/>
      <c r="M142" s="117"/>
      <c r="N142" s="420"/>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row>
    <row r="143" spans="1:72" ht="12.75" customHeight="1" x14ac:dyDescent="0.15">
      <c r="B143" s="105"/>
      <c r="C143" s="105"/>
      <c r="D143" s="369" t="s">
        <v>548</v>
      </c>
      <c r="E143" s="373"/>
      <c r="F143" s="104"/>
      <c r="G143" s="117"/>
      <c r="H143" s="104"/>
      <c r="I143" s="117"/>
      <c r="J143" s="104"/>
      <c r="K143" s="117"/>
      <c r="L143" s="117"/>
      <c r="M143" s="117"/>
      <c r="N143" s="409"/>
    </row>
    <row r="144" spans="1:72" s="102" customFormat="1" ht="12.75" customHeight="1" x14ac:dyDescent="0.15">
      <c r="A144" s="23"/>
      <c r="B144" s="105"/>
      <c r="C144" s="105"/>
      <c r="D144" s="279" t="s">
        <v>233</v>
      </c>
      <c r="E144" s="301">
        <f>Cover!E32</f>
        <v>0.1</v>
      </c>
      <c r="F144" s="4"/>
      <c r="G144" s="7"/>
      <c r="H144" s="4"/>
      <c r="I144" s="7">
        <f>(I133+I134)*E144</f>
        <v>0</v>
      </c>
      <c r="J144" s="4"/>
      <c r="K144" s="7"/>
      <c r="L144" s="7">
        <f t="shared" ref="L144:L146" si="7">G144+I144+K144</f>
        <v>0</v>
      </c>
      <c r="M144" s="7"/>
      <c r="N144" s="421"/>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c r="BO144" s="104"/>
      <c r="BP144" s="104"/>
      <c r="BQ144" s="104"/>
      <c r="BR144" s="104"/>
      <c r="BS144" s="104"/>
      <c r="BT144" s="104"/>
    </row>
    <row r="145" spans="1:72" s="102" customFormat="1" ht="12.75" customHeight="1" x14ac:dyDescent="0.15">
      <c r="A145" s="118"/>
      <c r="B145" s="105"/>
      <c r="C145" s="105"/>
      <c r="D145" s="279" t="s">
        <v>257</v>
      </c>
      <c r="E145" s="301">
        <f>Cover!E33</f>
        <v>0.105</v>
      </c>
      <c r="F145" s="4"/>
      <c r="G145" s="7"/>
      <c r="H145" s="4"/>
      <c r="I145" s="7">
        <f>'3.Cast'!M17</f>
        <v>0</v>
      </c>
      <c r="J145" s="4"/>
      <c r="K145" s="7"/>
      <c r="L145" s="7">
        <f t="shared" si="7"/>
        <v>0</v>
      </c>
      <c r="M145" s="7"/>
      <c r="N145" s="422"/>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c r="BM145" s="104"/>
      <c r="BN145" s="104"/>
      <c r="BO145" s="104"/>
      <c r="BP145" s="104"/>
      <c r="BQ145" s="104"/>
      <c r="BR145" s="104"/>
      <c r="BS145" s="104"/>
      <c r="BT145" s="104"/>
    </row>
    <row r="146" spans="1:72" s="102" customFormat="1" ht="12.75" customHeight="1" x14ac:dyDescent="0.15">
      <c r="A146" s="118"/>
      <c r="B146" s="105"/>
      <c r="C146" s="105"/>
      <c r="D146" s="279" t="s">
        <v>549</v>
      </c>
      <c r="E146" s="301">
        <f>Cover!E33</f>
        <v>0.105</v>
      </c>
      <c r="F146" s="4"/>
      <c r="G146" s="7"/>
      <c r="H146" s="4"/>
      <c r="I146" s="7">
        <v>0</v>
      </c>
      <c r="J146" s="4"/>
      <c r="K146" s="7"/>
      <c r="L146" s="7">
        <f t="shared" si="7"/>
        <v>0</v>
      </c>
      <c r="M146" s="7"/>
      <c r="N146" s="420"/>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c r="BM146" s="104"/>
      <c r="BN146" s="104"/>
      <c r="BO146" s="104"/>
      <c r="BP146" s="104"/>
      <c r="BQ146" s="104"/>
      <c r="BR146" s="104"/>
      <c r="BS146" s="104"/>
      <c r="BT146" s="104"/>
    </row>
    <row r="147" spans="1:72" s="102" customFormat="1" ht="12.75" customHeight="1" x14ac:dyDescent="0.15">
      <c r="A147" s="118"/>
      <c r="B147" s="105"/>
      <c r="C147" s="105"/>
      <c r="D147" s="280" t="s">
        <v>58</v>
      </c>
      <c r="E147" s="180"/>
      <c r="F147" s="4"/>
      <c r="G147" s="7"/>
      <c r="H147" s="4"/>
      <c r="I147" s="7"/>
      <c r="J147" s="4"/>
      <c r="K147" s="7"/>
      <c r="L147" s="7"/>
      <c r="M147" s="7"/>
      <c r="N147" s="420"/>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row>
    <row r="148" spans="1:72" ht="12.75" customHeight="1" x14ac:dyDescent="0.15">
      <c r="B148" s="105"/>
      <c r="C148" s="105"/>
      <c r="D148" s="388" t="s">
        <v>59</v>
      </c>
      <c r="E148" s="301">
        <f>Cover!E34</f>
        <v>0.01</v>
      </c>
      <c r="N148" s="372" t="s">
        <v>752</v>
      </c>
    </row>
    <row r="149" spans="1:72" ht="12.75" customHeight="1" x14ac:dyDescent="0.15">
      <c r="A149" s="23"/>
      <c r="B149" s="105"/>
      <c r="C149" s="105"/>
      <c r="D149" s="279" t="s">
        <v>424</v>
      </c>
      <c r="E149" s="181"/>
      <c r="F149" s="132"/>
      <c r="G149" s="168"/>
      <c r="H149" s="132"/>
      <c r="I149" s="168">
        <f>SUM(L18+L19+L23+L24)*E148</f>
        <v>0</v>
      </c>
      <c r="J149" s="132"/>
      <c r="K149" s="168"/>
      <c r="L149" s="7">
        <f>G149+I149+K149</f>
        <v>0</v>
      </c>
      <c r="N149" s="409"/>
    </row>
    <row r="150" spans="1:72" s="102" customFormat="1" ht="12.75" customHeight="1" x14ac:dyDescent="0.15">
      <c r="A150" s="23"/>
      <c r="B150" s="105"/>
      <c r="C150" s="105"/>
      <c r="D150" s="279" t="s">
        <v>233</v>
      </c>
      <c r="E150" s="182"/>
      <c r="F150" s="132"/>
      <c r="G150" s="168"/>
      <c r="H150" s="132"/>
      <c r="I150" s="168">
        <f>(I133+I134+I140)*E148</f>
        <v>0</v>
      </c>
      <c r="J150" s="4"/>
      <c r="K150" s="7"/>
      <c r="L150" s="7">
        <f>G150+I150+K150</f>
        <v>0</v>
      </c>
      <c r="M150" s="7"/>
      <c r="N150" s="420"/>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04"/>
      <c r="BR150" s="104"/>
      <c r="BS150" s="104"/>
      <c r="BT150" s="104"/>
    </row>
    <row r="151" spans="1:72" s="102" customFormat="1" ht="12.75" customHeight="1" x14ac:dyDescent="0.15">
      <c r="A151" s="118"/>
      <c r="B151" s="105"/>
      <c r="C151" s="105"/>
      <c r="D151" s="280" t="s">
        <v>125</v>
      </c>
      <c r="E151" s="183"/>
      <c r="F151" s="136"/>
      <c r="G151" s="164"/>
      <c r="H151" s="136"/>
      <c r="I151" s="164"/>
      <c r="J151" s="104"/>
      <c r="K151" s="117"/>
      <c r="L151" s="117"/>
      <c r="M151" s="117"/>
      <c r="N151" s="420"/>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row>
    <row r="152" spans="1:72" s="102" customFormat="1" ht="12.75" customHeight="1" x14ac:dyDescent="0.15">
      <c r="A152" s="118"/>
      <c r="B152" s="105"/>
      <c r="C152" s="105"/>
      <c r="D152" s="279" t="s">
        <v>257</v>
      </c>
      <c r="E152" s="184"/>
      <c r="F152" s="136"/>
      <c r="G152" s="164"/>
      <c r="H152" s="136"/>
      <c r="I152" s="164">
        <f>'3.Cast'!O17+'3.Cast'!O21</f>
        <v>0</v>
      </c>
      <c r="J152" s="104"/>
      <c r="K152" s="117"/>
      <c r="L152" s="117">
        <f>G152+I152+K152</f>
        <v>0</v>
      </c>
      <c r="M152" s="117"/>
      <c r="N152" s="423"/>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04"/>
      <c r="BR152" s="104"/>
      <c r="BS152" s="104"/>
      <c r="BT152" s="104"/>
    </row>
    <row r="153" spans="1:72" s="102" customFormat="1" ht="12.75" customHeight="1" x14ac:dyDescent="0.15">
      <c r="A153" s="118"/>
      <c r="B153" s="105"/>
      <c r="C153" s="105"/>
      <c r="D153" s="279" t="s">
        <v>232</v>
      </c>
      <c r="E153" s="185"/>
      <c r="F153" s="136"/>
      <c r="G153" s="164"/>
      <c r="H153" s="136"/>
      <c r="I153" s="164">
        <f>M188*E148</f>
        <v>0</v>
      </c>
      <c r="J153" s="104"/>
      <c r="K153" s="117"/>
      <c r="L153" s="117">
        <f>G153+I153+K153</f>
        <v>0</v>
      </c>
      <c r="M153" s="117"/>
      <c r="N153" s="385"/>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04"/>
      <c r="BR153" s="104"/>
      <c r="BS153" s="104"/>
      <c r="BT153" s="104"/>
    </row>
    <row r="154" spans="1:72" ht="42" customHeight="1" x14ac:dyDescent="0.15">
      <c r="C154" s="242"/>
      <c r="D154" s="287" t="s">
        <v>224</v>
      </c>
      <c r="E154" s="301">
        <v>0.05</v>
      </c>
      <c r="F154" s="135"/>
      <c r="G154" s="134"/>
      <c r="H154" s="104"/>
      <c r="I154" s="117"/>
      <c r="J154" s="104"/>
      <c r="K154" s="117"/>
      <c r="L154" s="117"/>
      <c r="M154" s="117"/>
      <c r="N154" s="424" t="s">
        <v>885</v>
      </c>
    </row>
    <row r="155" spans="1:72" x14ac:dyDescent="0.15">
      <c r="A155" s="23"/>
      <c r="B155" s="6"/>
      <c r="C155" s="133"/>
      <c r="D155" s="289" t="s">
        <v>424</v>
      </c>
      <c r="E155" s="243"/>
      <c r="F155" s="104"/>
      <c r="G155" s="134"/>
      <c r="H155" s="104"/>
      <c r="I155" s="164">
        <f>(L18+L19+L20+L23+L24+L25)*E154</f>
        <v>0</v>
      </c>
      <c r="J155" s="104"/>
      <c r="K155" s="117"/>
      <c r="L155" s="117">
        <f>G155+I155+K155</f>
        <v>0</v>
      </c>
      <c r="M155" s="117"/>
      <c r="N155" s="425"/>
    </row>
    <row r="156" spans="1:72" s="102" customFormat="1" x14ac:dyDescent="0.15">
      <c r="A156" s="23"/>
      <c r="B156" s="6"/>
      <c r="C156" s="133"/>
      <c r="D156" s="289" t="s">
        <v>233</v>
      </c>
      <c r="E156" s="244"/>
      <c r="F156" s="245"/>
      <c r="G156" s="134"/>
      <c r="H156" s="104"/>
      <c r="I156" s="117">
        <f>(I133+I134+I135+I140+I144)*E154</f>
        <v>0</v>
      </c>
      <c r="J156" s="104"/>
      <c r="K156" s="117"/>
      <c r="L156" s="117">
        <f>G156+I156+K156</f>
        <v>0</v>
      </c>
      <c r="M156" s="117"/>
      <c r="N156" s="426"/>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row>
    <row r="157" spans="1:72" x14ac:dyDescent="0.15">
      <c r="C157" s="242"/>
      <c r="D157" s="288" t="s">
        <v>255</v>
      </c>
      <c r="E157" s="168"/>
      <c r="G157" s="134"/>
      <c r="H157" s="104"/>
      <c r="I157" s="117">
        <f>(SUM(M161:M175)+I145)*E154</f>
        <v>0</v>
      </c>
      <c r="J157" s="104"/>
      <c r="K157" s="117"/>
      <c r="L157" s="117">
        <f>G157+I157+K157</f>
        <v>0</v>
      </c>
      <c r="M157" s="117"/>
      <c r="N157" s="427"/>
    </row>
    <row r="158" spans="1:72" s="102" customFormat="1" ht="12.75" customHeight="1" x14ac:dyDescent="0.15">
      <c r="A158" s="23"/>
      <c r="B158" s="105"/>
      <c r="C158" s="105"/>
      <c r="D158" s="279" t="s">
        <v>256</v>
      </c>
      <c r="E158" s="168"/>
      <c r="F158" s="4"/>
      <c r="G158" s="7"/>
      <c r="H158" s="4"/>
      <c r="I158" s="7">
        <f>(M178+I146)*E154</f>
        <v>0</v>
      </c>
      <c r="J158" s="4"/>
      <c r="K158" s="7"/>
      <c r="L158" s="7">
        <f>G158+I158+K158</f>
        <v>0</v>
      </c>
      <c r="M158" s="7"/>
      <c r="N158" s="420"/>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4"/>
    </row>
    <row r="159" spans="1:72" ht="12.75" customHeight="1" x14ac:dyDescent="0.15">
      <c r="B159" s="105"/>
      <c r="C159" s="105"/>
      <c r="D159" s="280" t="s">
        <v>125</v>
      </c>
      <c r="N159" s="421"/>
    </row>
    <row r="160" spans="1:72" x14ac:dyDescent="0.15">
      <c r="A160" s="23"/>
      <c r="B160" s="105"/>
      <c r="C160" s="105" t="s">
        <v>310</v>
      </c>
      <c r="D160" s="280"/>
      <c r="G160" s="227">
        <f>SUM(G138:G159)</f>
        <v>0</v>
      </c>
      <c r="H160" s="226"/>
      <c r="I160" s="227">
        <f>SUM(I138:I159)</f>
        <v>0</v>
      </c>
      <c r="J160" s="226"/>
      <c r="K160" s="227">
        <f>SUM(K138:K159)</f>
        <v>0</v>
      </c>
      <c r="L160" s="227">
        <f>G160+I160+K160</f>
        <v>0</v>
      </c>
      <c r="M160" s="227">
        <f>SUM(L138:L159)</f>
        <v>0</v>
      </c>
      <c r="N160" s="385"/>
    </row>
    <row r="161" spans="1:14" x14ac:dyDescent="0.15">
      <c r="A161" s="23"/>
      <c r="B161" s="15" t="s">
        <v>206</v>
      </c>
      <c r="C161" s="15" t="s">
        <v>41</v>
      </c>
      <c r="D161" s="290"/>
      <c r="E161" s="117"/>
      <c r="F161" s="104"/>
      <c r="G161" s="226"/>
      <c r="H161" s="226"/>
      <c r="I161" s="226"/>
      <c r="J161" s="226"/>
      <c r="K161" s="226"/>
      <c r="L161" s="226"/>
      <c r="M161" s="226"/>
      <c r="N161" s="372" t="s">
        <v>753</v>
      </c>
    </row>
    <row r="162" spans="1:14" ht="12.75" customHeight="1" x14ac:dyDescent="0.15">
      <c r="A162" s="23"/>
      <c r="B162" s="105" t="s">
        <v>173</v>
      </c>
      <c r="C162" s="105" t="s">
        <v>143</v>
      </c>
      <c r="N162" s="385"/>
    </row>
    <row r="163" spans="1:14" ht="12.75" customHeight="1" x14ac:dyDescent="0.15">
      <c r="A163" s="23"/>
      <c r="B163" s="105"/>
      <c r="C163" s="105"/>
      <c r="D163" s="322" t="s">
        <v>60</v>
      </c>
      <c r="L163" s="7">
        <f t="shared" ref="L163:L167" si="8">G163+I163+K163</f>
        <v>0</v>
      </c>
      <c r="N163" s="323" t="s">
        <v>967</v>
      </c>
    </row>
    <row r="164" spans="1:14" ht="12.75" customHeight="1" x14ac:dyDescent="0.15">
      <c r="A164" s="23"/>
      <c r="B164" s="105"/>
      <c r="C164" s="105"/>
      <c r="D164" s="279" t="s">
        <v>61</v>
      </c>
      <c r="L164" s="7">
        <f t="shared" si="8"/>
        <v>0</v>
      </c>
      <c r="N164" s="385"/>
    </row>
    <row r="165" spans="1:14" ht="12.75" customHeight="1" x14ac:dyDescent="0.15">
      <c r="A165" s="23"/>
      <c r="B165" s="105"/>
      <c r="C165" s="105"/>
      <c r="D165" s="279" t="s">
        <v>216</v>
      </c>
      <c r="E165" s="26"/>
      <c r="L165" s="7">
        <f t="shared" si="8"/>
        <v>0</v>
      </c>
      <c r="N165" s="385"/>
    </row>
    <row r="166" spans="1:14" ht="12.75" customHeight="1" x14ac:dyDescent="0.15">
      <c r="A166" s="23"/>
      <c r="B166" s="105"/>
      <c r="C166" s="105"/>
      <c r="D166" s="279" t="s">
        <v>446</v>
      </c>
      <c r="G166" s="7">
        <f>F166*E166</f>
        <v>0</v>
      </c>
      <c r="H166" s="132">
        <f>Cover!J21</f>
        <v>0</v>
      </c>
      <c r="I166" s="7">
        <f>H166*E166</f>
        <v>0</v>
      </c>
      <c r="K166" s="7">
        <f>J166*E166</f>
        <v>0</v>
      </c>
      <c r="L166" s="7">
        <f t="shared" si="8"/>
        <v>0</v>
      </c>
      <c r="N166" s="385"/>
    </row>
    <row r="167" spans="1:14" ht="12.75" customHeight="1" x14ac:dyDescent="0.15">
      <c r="A167" s="23"/>
      <c r="B167" s="105"/>
      <c r="C167" s="105"/>
      <c r="D167" s="279" t="s">
        <v>550</v>
      </c>
      <c r="I167" s="7">
        <f>H167*E167</f>
        <v>0</v>
      </c>
      <c r="K167" s="7">
        <f>J167*E167</f>
        <v>0</v>
      </c>
      <c r="L167" s="7">
        <f t="shared" si="8"/>
        <v>0</v>
      </c>
      <c r="N167" s="385"/>
    </row>
    <row r="168" spans="1:14" x14ac:dyDescent="0.15">
      <c r="A168" s="23"/>
      <c r="B168" s="105"/>
      <c r="C168" s="105" t="s">
        <v>310</v>
      </c>
      <c r="D168" s="280"/>
      <c r="G168" s="459">
        <f>SUM(G163:G167)</f>
        <v>0</v>
      </c>
      <c r="I168" s="459">
        <f>SUM(I163:I167)</f>
        <v>0</v>
      </c>
      <c r="K168" s="459">
        <f>SUM(K163:K167)</f>
        <v>0</v>
      </c>
      <c r="L168" s="459">
        <f>SUM(L163:L167)</f>
        <v>0</v>
      </c>
      <c r="M168" s="459">
        <f>SUM(L163:L167)</f>
        <v>0</v>
      </c>
      <c r="N168" s="385"/>
    </row>
    <row r="169" spans="1:14" ht="18" customHeight="1" x14ac:dyDescent="0.15">
      <c r="A169" s="23"/>
      <c r="B169" s="105" t="s">
        <v>470</v>
      </c>
      <c r="C169" s="105" t="s">
        <v>551</v>
      </c>
      <c r="N169" s="372" t="s">
        <v>968</v>
      </c>
    </row>
    <row r="170" spans="1:14" ht="23.25" customHeight="1" x14ac:dyDescent="0.15">
      <c r="A170" s="23"/>
      <c r="B170" s="105"/>
      <c r="C170" s="105"/>
      <c r="D170" s="322" t="s">
        <v>326</v>
      </c>
      <c r="E170" s="365"/>
      <c r="G170" s="303">
        <f>SUM('3.Cast'!F17)</f>
        <v>0</v>
      </c>
      <c r="L170" s="7">
        <f t="shared" ref="L170:L175" si="9">G170+I170+K170</f>
        <v>0</v>
      </c>
      <c r="N170" s="325" t="s">
        <v>884</v>
      </c>
    </row>
    <row r="171" spans="1:14" ht="12.75" customHeight="1" x14ac:dyDescent="0.15">
      <c r="A171" s="23"/>
      <c r="B171" s="105"/>
      <c r="C171" s="105"/>
      <c r="D171" s="279" t="s">
        <v>250</v>
      </c>
      <c r="I171" s="303">
        <f>SUM('3.Cast'!K17)</f>
        <v>0</v>
      </c>
      <c r="L171" s="7">
        <f t="shared" si="9"/>
        <v>0</v>
      </c>
      <c r="N171" s="409" t="s">
        <v>5</v>
      </c>
    </row>
    <row r="172" spans="1:14" ht="12.75" customHeight="1" x14ac:dyDescent="0.15">
      <c r="A172" s="23"/>
      <c r="B172" s="105"/>
      <c r="C172" s="105"/>
      <c r="D172" s="472" t="s">
        <v>886</v>
      </c>
      <c r="L172" s="7">
        <f t="shared" si="9"/>
        <v>0</v>
      </c>
      <c r="N172" s="385" t="s">
        <v>651</v>
      </c>
    </row>
    <row r="173" spans="1:14" ht="12.75" customHeight="1" x14ac:dyDescent="0.15">
      <c r="A173" s="23"/>
      <c r="B173" s="105"/>
      <c r="C173" s="105"/>
      <c r="D173" s="279" t="s">
        <v>375</v>
      </c>
      <c r="L173" s="7">
        <f t="shared" si="9"/>
        <v>0</v>
      </c>
      <c r="N173" s="385"/>
    </row>
    <row r="174" spans="1:14" ht="12.75" customHeight="1" x14ac:dyDescent="0.15">
      <c r="A174" s="23"/>
      <c r="B174" s="105"/>
      <c r="C174" s="105"/>
      <c r="D174" s="247" t="s">
        <v>754</v>
      </c>
      <c r="I174" s="7">
        <f>SUM(E174)*H174</f>
        <v>0</v>
      </c>
      <c r="L174" s="7">
        <f t="shared" si="9"/>
        <v>0</v>
      </c>
      <c r="N174" s="385"/>
    </row>
    <row r="175" spans="1:14" x14ac:dyDescent="0.15">
      <c r="A175" s="23"/>
      <c r="B175" s="105"/>
      <c r="C175" s="105" t="s">
        <v>310</v>
      </c>
      <c r="D175" s="280"/>
      <c r="G175" s="227">
        <f>SUM(G170:G174)</f>
        <v>0</v>
      </c>
      <c r="I175" s="227">
        <f>SUM(I170:I174)</f>
        <v>0</v>
      </c>
      <c r="K175" s="227">
        <f>SUM(K170:K174)</f>
        <v>0</v>
      </c>
      <c r="L175" s="227">
        <f t="shared" si="9"/>
        <v>0</v>
      </c>
      <c r="M175" s="227">
        <f>SUM(L170:L174)</f>
        <v>0</v>
      </c>
      <c r="N175" s="385"/>
    </row>
    <row r="176" spans="1:14" x14ac:dyDescent="0.15">
      <c r="A176" s="23"/>
      <c r="B176" s="105" t="s">
        <v>536</v>
      </c>
      <c r="C176" s="105" t="s">
        <v>643</v>
      </c>
      <c r="N176" s="385"/>
    </row>
    <row r="177" spans="1:72" ht="24" customHeight="1" x14ac:dyDescent="0.15">
      <c r="A177" s="23"/>
      <c r="B177" s="105"/>
      <c r="C177" s="105"/>
      <c r="D177" s="279" t="s">
        <v>283</v>
      </c>
      <c r="L177" s="7">
        <f t="shared" ref="L177:L184" si="10">G177+I177+K177</f>
        <v>0</v>
      </c>
      <c r="N177" s="325" t="s">
        <v>969</v>
      </c>
    </row>
    <row r="178" spans="1:72" ht="12.75" customHeight="1" x14ac:dyDescent="0.15">
      <c r="A178" s="23"/>
      <c r="B178" s="105"/>
      <c r="C178" s="105"/>
      <c r="D178" s="279" t="s">
        <v>326</v>
      </c>
      <c r="G178" s="407">
        <f>'3.Cast'!F21</f>
        <v>0</v>
      </c>
      <c r="L178" s="7">
        <f t="shared" si="10"/>
        <v>0</v>
      </c>
      <c r="N178" s="385"/>
    </row>
    <row r="179" spans="1:72" ht="12.75" customHeight="1" x14ac:dyDescent="0.15">
      <c r="A179" s="23"/>
      <c r="B179" s="105"/>
      <c r="C179" s="105"/>
      <c r="D179" s="279" t="s">
        <v>250</v>
      </c>
      <c r="I179" s="407">
        <f>'3.Cast'!K21</f>
        <v>0</v>
      </c>
      <c r="L179" s="7">
        <f t="shared" si="10"/>
        <v>0</v>
      </c>
      <c r="N179" s="409" t="s">
        <v>0</v>
      </c>
    </row>
    <row r="180" spans="1:72" ht="12.75" customHeight="1" x14ac:dyDescent="0.15">
      <c r="A180" s="23"/>
      <c r="B180" s="105"/>
      <c r="C180" s="105"/>
      <c r="D180" s="279" t="s">
        <v>203</v>
      </c>
      <c r="L180" s="7">
        <f t="shared" si="10"/>
        <v>0</v>
      </c>
      <c r="N180" s="385"/>
    </row>
    <row r="181" spans="1:72" ht="12.75" customHeight="1" x14ac:dyDescent="0.15">
      <c r="A181" s="23"/>
      <c r="B181" s="105"/>
      <c r="C181" s="105"/>
      <c r="D181" s="279" t="s">
        <v>205</v>
      </c>
      <c r="L181" s="7">
        <f t="shared" si="10"/>
        <v>0</v>
      </c>
      <c r="N181" s="385"/>
    </row>
    <row r="182" spans="1:72" ht="12.75" customHeight="1" x14ac:dyDescent="0.15">
      <c r="A182" s="23"/>
      <c r="B182" s="105"/>
      <c r="C182" s="105"/>
      <c r="D182" s="279" t="s">
        <v>121</v>
      </c>
      <c r="L182" s="7">
        <f t="shared" si="10"/>
        <v>0</v>
      </c>
      <c r="N182" s="426" t="s">
        <v>1</v>
      </c>
    </row>
    <row r="183" spans="1:72" ht="12.75" customHeight="1" x14ac:dyDescent="0.15">
      <c r="A183" s="23"/>
      <c r="B183" s="105"/>
      <c r="C183" s="105"/>
      <c r="D183" s="279" t="s">
        <v>375</v>
      </c>
      <c r="L183" s="7">
        <f t="shared" si="10"/>
        <v>0</v>
      </c>
      <c r="N183" s="426"/>
    </row>
    <row r="184" spans="1:72" x14ac:dyDescent="0.15">
      <c r="A184" s="23"/>
      <c r="B184" s="105"/>
      <c r="C184" s="105" t="s">
        <v>310</v>
      </c>
      <c r="D184" s="280"/>
      <c r="G184" s="227">
        <f>SUM(G177:G183)</f>
        <v>0</v>
      </c>
      <c r="I184" s="227">
        <f>SUM(I177:I183)</f>
        <v>0</v>
      </c>
      <c r="K184" s="227">
        <f>SUM(K177:K183)</f>
        <v>0</v>
      </c>
      <c r="L184" s="227">
        <f t="shared" si="10"/>
        <v>0</v>
      </c>
      <c r="M184" s="227">
        <f>SUM(L177:L183)</f>
        <v>0</v>
      </c>
      <c r="N184" s="426"/>
    </row>
    <row r="185" spans="1:72" x14ac:dyDescent="0.15">
      <c r="A185" s="23"/>
      <c r="B185" s="105" t="s">
        <v>644</v>
      </c>
      <c r="C185" s="105" t="s">
        <v>645</v>
      </c>
      <c r="N185" s="426"/>
    </row>
    <row r="186" spans="1:72" ht="27" customHeight="1" x14ac:dyDescent="0.15">
      <c r="A186" s="23"/>
      <c r="B186" s="105"/>
      <c r="C186" s="105"/>
      <c r="D186" s="384" t="s">
        <v>729</v>
      </c>
      <c r="E186" s="304">
        <f>'3.Cast'!E78</f>
        <v>255.75</v>
      </c>
      <c r="I186" s="7">
        <f>SUM(E186)*H186</f>
        <v>0</v>
      </c>
      <c r="L186" s="7">
        <f>G186+I186+K186</f>
        <v>0</v>
      </c>
      <c r="N186" s="469" t="s">
        <v>970</v>
      </c>
    </row>
    <row r="187" spans="1:72" ht="12.75" customHeight="1" x14ac:dyDescent="0.15">
      <c r="A187" s="23"/>
      <c r="B187" s="105"/>
      <c r="C187" s="105"/>
      <c r="D187" s="279" t="s">
        <v>375</v>
      </c>
      <c r="I187" s="7">
        <f>SUM(E187)*H187</f>
        <v>0</v>
      </c>
      <c r="L187" s="7">
        <f>G187+I187+K187</f>
        <v>0</v>
      </c>
      <c r="N187" s="385"/>
    </row>
    <row r="188" spans="1:72" x14ac:dyDescent="0.15">
      <c r="A188" s="23"/>
      <c r="B188" s="105"/>
      <c r="C188" s="105" t="s">
        <v>310</v>
      </c>
      <c r="D188" s="280"/>
      <c r="G188" s="227">
        <f>SUM(G186:G187)</f>
        <v>0</v>
      </c>
      <c r="I188" s="227">
        <f>SUM(I186:I187)</f>
        <v>0</v>
      </c>
      <c r="K188" s="227">
        <f>SUM(K186:K187)</f>
        <v>0</v>
      </c>
      <c r="L188" s="227">
        <f>G188+I188+K188</f>
        <v>0</v>
      </c>
      <c r="M188" s="227">
        <f>SUM(L186:L187)</f>
        <v>0</v>
      </c>
      <c r="N188" s="385"/>
    </row>
    <row r="189" spans="1:72" s="102" customFormat="1" x14ac:dyDescent="0.15">
      <c r="A189" s="23"/>
      <c r="B189" s="105"/>
      <c r="C189" s="59" t="s">
        <v>171</v>
      </c>
      <c r="D189" s="291"/>
      <c r="E189" s="7"/>
      <c r="F189" s="4"/>
      <c r="G189" s="7"/>
      <c r="H189" s="4"/>
      <c r="I189" s="7"/>
      <c r="J189" s="4"/>
      <c r="K189" s="7"/>
      <c r="L189" s="10">
        <f>SUM(M162:M188)</f>
        <v>0</v>
      </c>
      <c r="M189" s="389"/>
      <c r="N189" s="323" t="s">
        <v>971</v>
      </c>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4"/>
    </row>
    <row r="190" spans="1:72" ht="14.25" customHeight="1" x14ac:dyDescent="0.15">
      <c r="B190" s="105" t="s">
        <v>178</v>
      </c>
      <c r="C190" s="105" t="s">
        <v>609</v>
      </c>
      <c r="N190" s="385"/>
    </row>
    <row r="191" spans="1:72" ht="12.75" customHeight="1" x14ac:dyDescent="0.15">
      <c r="A191" s="23"/>
      <c r="B191" s="105"/>
      <c r="C191" s="105"/>
      <c r="D191" s="279" t="s">
        <v>234</v>
      </c>
      <c r="I191" s="7">
        <f t="shared" ref="I191:I196" si="11">SUM(E191)*H191</f>
        <v>0</v>
      </c>
      <c r="L191" s="7">
        <f t="shared" ref="L191:L206" si="12">G191+I191+K191</f>
        <v>0</v>
      </c>
      <c r="N191" s="385"/>
    </row>
    <row r="192" spans="1:72" ht="12.75" customHeight="1" x14ac:dyDescent="0.15">
      <c r="A192" s="23"/>
      <c r="B192" s="105"/>
      <c r="C192" s="105"/>
      <c r="D192" s="322" t="s">
        <v>646</v>
      </c>
      <c r="I192" s="7">
        <f t="shared" si="11"/>
        <v>0</v>
      </c>
      <c r="L192" s="7">
        <f t="shared" si="12"/>
        <v>0</v>
      </c>
      <c r="N192" s="385"/>
    </row>
    <row r="193" spans="1:72" ht="12.75" customHeight="1" x14ac:dyDescent="0.15">
      <c r="A193" s="23"/>
      <c r="B193" s="105"/>
      <c r="C193" s="105"/>
      <c r="D193" s="279" t="s">
        <v>647</v>
      </c>
      <c r="I193" s="7">
        <f t="shared" si="11"/>
        <v>0</v>
      </c>
      <c r="L193" s="7">
        <f t="shared" si="12"/>
        <v>0</v>
      </c>
      <c r="N193" s="385"/>
    </row>
    <row r="194" spans="1:72" ht="12.75" customHeight="1" x14ac:dyDescent="0.15">
      <c r="A194" s="23"/>
      <c r="B194" s="105"/>
      <c r="C194" s="105"/>
      <c r="D194" s="279" t="s">
        <v>566</v>
      </c>
      <c r="I194" s="7">
        <f t="shared" si="11"/>
        <v>0</v>
      </c>
      <c r="L194" s="7">
        <f t="shared" si="12"/>
        <v>0</v>
      </c>
      <c r="N194" s="385"/>
    </row>
    <row r="195" spans="1:72" ht="12.75" customHeight="1" x14ac:dyDescent="0.15">
      <c r="A195" s="23"/>
      <c r="B195" s="105"/>
      <c r="C195" s="105"/>
      <c r="D195" s="279" t="s">
        <v>363</v>
      </c>
      <c r="I195" s="7">
        <f t="shared" si="11"/>
        <v>0</v>
      </c>
      <c r="L195" s="7">
        <f t="shared" si="12"/>
        <v>0</v>
      </c>
      <c r="N195" s="385"/>
    </row>
    <row r="196" spans="1:72" ht="12.75" customHeight="1" x14ac:dyDescent="0.15">
      <c r="A196" s="23"/>
      <c r="B196" s="105"/>
      <c r="C196" s="105"/>
      <c r="D196" s="279" t="s">
        <v>190</v>
      </c>
      <c r="I196" s="7">
        <f t="shared" si="11"/>
        <v>0</v>
      </c>
      <c r="L196" s="7">
        <f t="shared" si="12"/>
        <v>0</v>
      </c>
      <c r="N196" s="385"/>
    </row>
    <row r="197" spans="1:72" x14ac:dyDescent="0.15">
      <c r="A197" s="23"/>
      <c r="B197" s="105"/>
      <c r="C197" s="105" t="s">
        <v>310</v>
      </c>
      <c r="D197" s="280"/>
      <c r="G197" s="227">
        <f>SUM(G191:G196)</f>
        <v>0</v>
      </c>
      <c r="I197" s="227">
        <f>SUM(I191:I196)</f>
        <v>0</v>
      </c>
      <c r="K197" s="227">
        <f>SUM(K191:K196)</f>
        <v>0</v>
      </c>
      <c r="L197" s="227">
        <f t="shared" si="12"/>
        <v>0</v>
      </c>
      <c r="M197" s="227">
        <f>SUM(L191:L196)</f>
        <v>0</v>
      </c>
      <c r="N197" s="385"/>
    </row>
    <row r="198" spans="1:72" x14ac:dyDescent="0.15">
      <c r="A198" s="23"/>
      <c r="B198" s="105" t="s">
        <v>179</v>
      </c>
      <c r="C198" s="105" t="s">
        <v>465</v>
      </c>
      <c r="N198" s="385"/>
    </row>
    <row r="199" spans="1:72" ht="12.75" customHeight="1" x14ac:dyDescent="0.15">
      <c r="A199" s="23"/>
      <c r="B199" s="105"/>
      <c r="C199" s="105"/>
      <c r="D199" s="279" t="s">
        <v>235</v>
      </c>
      <c r="I199" s="7">
        <f>SUM(E199)*H199</f>
        <v>0</v>
      </c>
      <c r="L199" s="7">
        <f t="shared" si="12"/>
        <v>0</v>
      </c>
      <c r="N199" s="385"/>
    </row>
    <row r="200" spans="1:72" ht="12.75" customHeight="1" x14ac:dyDescent="0.15">
      <c r="A200" s="23"/>
      <c r="B200" s="105"/>
      <c r="C200" s="105"/>
      <c r="D200" s="322" t="s">
        <v>117</v>
      </c>
      <c r="I200" s="7">
        <f t="shared" ref="I200:I205" si="13">SUM(E200)*H200</f>
        <v>0</v>
      </c>
      <c r="L200" s="7">
        <f t="shared" si="12"/>
        <v>0</v>
      </c>
      <c r="N200" s="323" t="s">
        <v>708</v>
      </c>
    </row>
    <row r="201" spans="1:72" ht="12.75" customHeight="1" x14ac:dyDescent="0.15">
      <c r="A201" s="23"/>
      <c r="B201" s="105"/>
      <c r="C201" s="105"/>
      <c r="D201" s="279" t="s">
        <v>118</v>
      </c>
      <c r="I201" s="7">
        <f t="shared" si="13"/>
        <v>0</v>
      </c>
      <c r="L201" s="7">
        <f t="shared" si="12"/>
        <v>0</v>
      </c>
      <c r="N201" s="385"/>
    </row>
    <row r="202" spans="1:72" ht="12.75" customHeight="1" x14ac:dyDescent="0.15">
      <c r="A202" s="23"/>
      <c r="B202" s="105"/>
      <c r="C202" s="105"/>
      <c r="D202" s="279" t="s">
        <v>464</v>
      </c>
      <c r="I202" s="7">
        <f t="shared" si="13"/>
        <v>0</v>
      </c>
      <c r="L202" s="7">
        <f t="shared" si="12"/>
        <v>0</v>
      </c>
      <c r="N202" s="385"/>
    </row>
    <row r="203" spans="1:72" ht="12.75" customHeight="1" x14ac:dyDescent="0.15">
      <c r="A203" s="23"/>
      <c r="B203" s="105"/>
      <c r="C203" s="105"/>
      <c r="D203" s="279" t="s">
        <v>281</v>
      </c>
      <c r="I203" s="7">
        <f t="shared" si="13"/>
        <v>0</v>
      </c>
      <c r="L203" s="7">
        <f t="shared" si="12"/>
        <v>0</v>
      </c>
      <c r="N203" s="385"/>
    </row>
    <row r="204" spans="1:72" ht="12.75" customHeight="1" x14ac:dyDescent="0.15">
      <c r="A204" s="23"/>
      <c r="B204" s="105"/>
      <c r="C204" s="105"/>
      <c r="D204" s="279" t="s">
        <v>119</v>
      </c>
      <c r="I204" s="7">
        <f t="shared" si="13"/>
        <v>0</v>
      </c>
      <c r="L204" s="7">
        <f t="shared" si="12"/>
        <v>0</v>
      </c>
      <c r="N204" s="385"/>
    </row>
    <row r="205" spans="1:72" s="102" customFormat="1" ht="12.75" customHeight="1" x14ac:dyDescent="0.15">
      <c r="A205" s="23"/>
      <c r="B205" s="6"/>
      <c r="C205" s="6"/>
      <c r="D205" s="247" t="s">
        <v>127</v>
      </c>
      <c r="E205" s="7"/>
      <c r="F205" s="104"/>
      <c r="G205" s="7"/>
      <c r="H205" s="4"/>
      <c r="I205" s="7">
        <f t="shared" si="13"/>
        <v>0</v>
      </c>
      <c r="J205" s="104"/>
      <c r="K205" s="7"/>
      <c r="L205" s="117">
        <f t="shared" si="12"/>
        <v>0</v>
      </c>
      <c r="M205" s="117"/>
      <c r="N205" s="385"/>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c r="BM205" s="104"/>
      <c r="BN205" s="104"/>
      <c r="BO205" s="104"/>
      <c r="BP205" s="104"/>
      <c r="BQ205" s="104"/>
      <c r="BR205" s="104"/>
      <c r="BS205" s="104"/>
      <c r="BT205" s="104"/>
    </row>
    <row r="206" spans="1:72" x14ac:dyDescent="0.15">
      <c r="B206" s="105"/>
      <c r="C206" s="105" t="s">
        <v>310</v>
      </c>
      <c r="D206" s="280"/>
      <c r="G206" s="227">
        <f>SUM(G199:G205)</f>
        <v>0</v>
      </c>
      <c r="I206" s="227">
        <f>SUM(I199:I205)</f>
        <v>0</v>
      </c>
      <c r="K206" s="227">
        <f>SUM(K199:K205)</f>
        <v>0</v>
      </c>
      <c r="L206" s="227">
        <f t="shared" si="12"/>
        <v>0</v>
      </c>
      <c r="M206" s="227">
        <f>SUM(L199:L205)</f>
        <v>0</v>
      </c>
      <c r="N206" s="385"/>
    </row>
    <row r="207" spans="1:72" ht="18.75" customHeight="1" x14ac:dyDescent="0.15">
      <c r="A207" s="23"/>
      <c r="B207" s="105" t="s">
        <v>383</v>
      </c>
      <c r="C207" s="105" t="s">
        <v>552</v>
      </c>
      <c r="E207" s="168"/>
      <c r="F207" s="132"/>
      <c r="G207" s="168"/>
      <c r="H207" s="132"/>
      <c r="I207" s="168"/>
      <c r="J207" s="132"/>
      <c r="K207" s="168"/>
      <c r="N207" s="385"/>
    </row>
    <row r="208" spans="1:72" ht="12.75" customHeight="1" x14ac:dyDescent="0.15">
      <c r="A208" s="23"/>
      <c r="B208" s="105"/>
      <c r="C208" s="105"/>
      <c r="D208" s="322" t="s">
        <v>145</v>
      </c>
      <c r="I208" s="7">
        <f>SUM(E208)*H208</f>
        <v>0</v>
      </c>
      <c r="L208" s="7">
        <f t="shared" ref="L208:L216" si="14">G208+I208+K208</f>
        <v>0</v>
      </c>
      <c r="N208" s="323" t="s">
        <v>709</v>
      </c>
    </row>
    <row r="209" spans="1:14" ht="15.75" customHeight="1" x14ac:dyDescent="0.15">
      <c r="A209" s="23"/>
      <c r="B209" s="105"/>
      <c r="C209" s="105"/>
      <c r="D209" s="322" t="s">
        <v>553</v>
      </c>
      <c r="I209" s="7">
        <f t="shared" ref="I209:I215" si="15">SUM(E209)*H209</f>
        <v>0</v>
      </c>
      <c r="L209" s="7">
        <f t="shared" si="14"/>
        <v>0</v>
      </c>
      <c r="N209" s="325" t="s">
        <v>755</v>
      </c>
    </row>
    <row r="210" spans="1:14" ht="12.75" customHeight="1" x14ac:dyDescent="0.15">
      <c r="A210" s="23"/>
      <c r="B210" s="105"/>
      <c r="C210" s="105"/>
      <c r="D210" s="279" t="s">
        <v>666</v>
      </c>
      <c r="I210" s="7">
        <f t="shared" si="15"/>
        <v>0</v>
      </c>
      <c r="L210" s="7">
        <f t="shared" si="14"/>
        <v>0</v>
      </c>
      <c r="N210" s="385"/>
    </row>
    <row r="211" spans="1:14" ht="12.75" customHeight="1" x14ac:dyDescent="0.15">
      <c r="A211" s="23"/>
      <c r="B211" s="105"/>
      <c r="C211" s="105"/>
      <c r="D211" s="279" t="s">
        <v>382</v>
      </c>
      <c r="I211" s="7">
        <f t="shared" si="15"/>
        <v>0</v>
      </c>
      <c r="L211" s="7">
        <f t="shared" si="14"/>
        <v>0</v>
      </c>
      <c r="N211" s="385"/>
    </row>
    <row r="212" spans="1:14" ht="12.75" customHeight="1" x14ac:dyDescent="0.15">
      <c r="A212" s="23"/>
      <c r="B212" s="105"/>
      <c r="C212" s="105"/>
      <c r="D212" s="279" t="s">
        <v>299</v>
      </c>
      <c r="I212" s="7">
        <f t="shared" si="15"/>
        <v>0</v>
      </c>
      <c r="L212" s="7">
        <f t="shared" si="14"/>
        <v>0</v>
      </c>
      <c r="N212" s="385"/>
    </row>
    <row r="213" spans="1:14" ht="12.75" customHeight="1" x14ac:dyDescent="0.15">
      <c r="A213" s="23"/>
      <c r="B213" s="105"/>
      <c r="C213" s="105"/>
      <c r="D213" s="279" t="s">
        <v>463</v>
      </c>
      <c r="I213" s="7">
        <f t="shared" si="15"/>
        <v>0</v>
      </c>
      <c r="L213" s="7">
        <f t="shared" si="14"/>
        <v>0</v>
      </c>
      <c r="N213" s="385"/>
    </row>
    <row r="214" spans="1:14" ht="12.75" customHeight="1" x14ac:dyDescent="0.15">
      <c r="A214" s="23"/>
      <c r="B214" s="105"/>
      <c r="C214" s="105"/>
      <c r="D214" s="279" t="s">
        <v>467</v>
      </c>
      <c r="I214" s="7">
        <f t="shared" si="15"/>
        <v>0</v>
      </c>
      <c r="L214" s="7">
        <f t="shared" si="14"/>
        <v>0</v>
      </c>
      <c r="N214" s="385"/>
    </row>
    <row r="215" spans="1:14" ht="12.75" customHeight="1" x14ac:dyDescent="0.15">
      <c r="A215" s="23"/>
      <c r="B215" s="105"/>
      <c r="C215" s="105"/>
      <c r="D215" s="279" t="s">
        <v>271</v>
      </c>
      <c r="I215" s="7">
        <f t="shared" si="15"/>
        <v>0</v>
      </c>
      <c r="L215" s="7">
        <f t="shared" si="14"/>
        <v>0</v>
      </c>
      <c r="N215" s="385"/>
    </row>
    <row r="216" spans="1:14" x14ac:dyDescent="0.15">
      <c r="A216" s="23"/>
      <c r="B216" s="105"/>
      <c r="C216" s="105" t="s">
        <v>310</v>
      </c>
      <c r="D216" s="280"/>
      <c r="G216" s="227">
        <f>SUM(G208:G215)</f>
        <v>0</v>
      </c>
      <c r="I216" s="227">
        <f>SUM(I208:I215)</f>
        <v>0</v>
      </c>
      <c r="K216" s="227">
        <f>SUM(K208:K215)</f>
        <v>0</v>
      </c>
      <c r="L216" s="227">
        <f t="shared" si="14"/>
        <v>0</v>
      </c>
      <c r="M216" s="227">
        <f>SUM(L208:L215)</f>
        <v>0</v>
      </c>
      <c r="N216" s="385"/>
    </row>
    <row r="217" spans="1:14" x14ac:dyDescent="0.15">
      <c r="A217" s="23"/>
      <c r="B217" s="105" t="s">
        <v>191</v>
      </c>
      <c r="C217" s="105" t="s">
        <v>554</v>
      </c>
      <c r="N217" s="385"/>
    </row>
    <row r="218" spans="1:14" ht="12.75" customHeight="1" x14ac:dyDescent="0.15">
      <c r="A218" s="23"/>
      <c r="B218" s="105"/>
      <c r="C218" s="105"/>
      <c r="D218" s="279" t="s">
        <v>555</v>
      </c>
      <c r="I218" s="168">
        <f t="shared" ref="I218:I220" si="16">SUM(E218)*H218</f>
        <v>0</v>
      </c>
      <c r="L218" s="7">
        <f>G218+I218+K218</f>
        <v>0</v>
      </c>
      <c r="N218" s="385"/>
    </row>
    <row r="219" spans="1:14" ht="12.75" customHeight="1" x14ac:dyDescent="0.15">
      <c r="A219" s="23"/>
      <c r="B219" s="105"/>
      <c r="C219" s="105"/>
      <c r="D219" s="279" t="s">
        <v>466</v>
      </c>
      <c r="I219" s="168">
        <f t="shared" si="16"/>
        <v>0</v>
      </c>
      <c r="L219" s="7">
        <f>G219+I219+K219</f>
        <v>0</v>
      </c>
      <c r="N219" s="385"/>
    </row>
    <row r="220" spans="1:14" ht="12.75" customHeight="1" x14ac:dyDescent="0.15">
      <c r="A220" s="23"/>
      <c r="B220" s="105"/>
      <c r="C220" s="105"/>
      <c r="D220" s="279" t="s">
        <v>467</v>
      </c>
      <c r="I220" s="168">
        <f t="shared" si="16"/>
        <v>0</v>
      </c>
      <c r="L220" s="7">
        <f>G220+I220+K220</f>
        <v>0</v>
      </c>
      <c r="N220" s="385"/>
    </row>
    <row r="221" spans="1:14" ht="14.25" customHeight="1" x14ac:dyDescent="0.15">
      <c r="A221" s="23"/>
      <c r="B221" s="105"/>
      <c r="C221" s="105" t="s">
        <v>310</v>
      </c>
      <c r="D221" s="280"/>
      <c r="G221" s="227">
        <f>SUM(G218:G220)</f>
        <v>0</v>
      </c>
      <c r="I221" s="227">
        <f>SUM(I218:I220)</f>
        <v>0</v>
      </c>
      <c r="K221" s="227">
        <f>SUM(K218:K220)</f>
        <v>0</v>
      </c>
      <c r="L221" s="227">
        <f>G221+I221+K221</f>
        <v>0</v>
      </c>
      <c r="M221" s="227">
        <f>SUM(L218:L220)</f>
        <v>0</v>
      </c>
      <c r="N221" s="385"/>
    </row>
    <row r="222" spans="1:14" ht="20.25" customHeight="1" x14ac:dyDescent="0.15">
      <c r="A222" s="23"/>
      <c r="B222" s="105" t="s">
        <v>282</v>
      </c>
      <c r="C222" s="105" t="s">
        <v>211</v>
      </c>
      <c r="E222" s="173"/>
      <c r="F222" s="104"/>
      <c r="G222" s="117"/>
      <c r="H222" s="104"/>
      <c r="I222" s="117"/>
      <c r="J222" s="104"/>
      <c r="K222" s="117"/>
      <c r="L222" s="117"/>
      <c r="M222" s="117"/>
      <c r="N222" s="409"/>
    </row>
    <row r="223" spans="1:14" x14ac:dyDescent="0.15">
      <c r="A223" s="23"/>
      <c r="B223" s="105" t="s">
        <v>212</v>
      </c>
      <c r="C223" s="105" t="s">
        <v>30</v>
      </c>
      <c r="N223" s="385"/>
    </row>
    <row r="224" spans="1:14" ht="12.75" customHeight="1" x14ac:dyDescent="0.15">
      <c r="A224" s="23"/>
      <c r="B224" s="105"/>
      <c r="C224" s="105"/>
      <c r="D224" s="279" t="s">
        <v>667</v>
      </c>
      <c r="L224" s="7">
        <f>G224+I224+K224</f>
        <v>0</v>
      </c>
      <c r="N224" s="385"/>
    </row>
    <row r="225" spans="1:72" ht="12.75" customHeight="1" x14ac:dyDescent="0.15">
      <c r="A225" s="23"/>
      <c r="B225" s="105"/>
      <c r="C225" s="105"/>
      <c r="D225" s="279" t="s">
        <v>618</v>
      </c>
      <c r="L225" s="7">
        <f>G225+I225+K225</f>
        <v>0</v>
      </c>
      <c r="N225" s="385"/>
    </row>
    <row r="226" spans="1:72" ht="12.75" customHeight="1" x14ac:dyDescent="0.15">
      <c r="A226" s="23"/>
      <c r="B226" s="105"/>
      <c r="C226" s="105"/>
      <c r="D226" s="279" t="s">
        <v>633</v>
      </c>
      <c r="L226" s="7">
        <f>G226+I226+K226</f>
        <v>0</v>
      </c>
      <c r="N226" s="385"/>
    </row>
    <row r="227" spans="1:72" x14ac:dyDescent="0.15">
      <c r="A227" s="23"/>
      <c r="B227" s="105"/>
      <c r="C227" s="105" t="s">
        <v>310</v>
      </c>
      <c r="D227" s="280"/>
      <c r="G227" s="227">
        <f>SUM(G224:G226)</f>
        <v>0</v>
      </c>
      <c r="I227" s="227">
        <f>SUM(I224:I226)</f>
        <v>0</v>
      </c>
      <c r="K227" s="227">
        <f>SUM(K224:K226)</f>
        <v>0</v>
      </c>
      <c r="L227" s="227">
        <f>G227+I227+K227</f>
        <v>0</v>
      </c>
      <c r="M227" s="227">
        <f>SUM(L224:L226)</f>
        <v>0</v>
      </c>
      <c r="N227" s="385"/>
    </row>
    <row r="228" spans="1:72" s="102" customFormat="1" x14ac:dyDescent="0.15">
      <c r="A228" s="23"/>
      <c r="B228" s="105" t="s">
        <v>278</v>
      </c>
      <c r="C228" s="105" t="s">
        <v>31</v>
      </c>
      <c r="D228" s="279"/>
      <c r="E228" s="173"/>
      <c r="F228" s="104"/>
      <c r="G228" s="117"/>
      <c r="H228" s="104"/>
      <c r="I228" s="117"/>
      <c r="J228" s="104"/>
      <c r="K228" s="117"/>
      <c r="L228" s="117"/>
      <c r="M228" s="117"/>
      <c r="N228" s="385"/>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row>
    <row r="229" spans="1:72" ht="12.75" customHeight="1" x14ac:dyDescent="0.15">
      <c r="B229" s="105"/>
      <c r="C229" s="105"/>
      <c r="D229" s="279" t="s">
        <v>235</v>
      </c>
      <c r="G229" s="7">
        <f>SUM(E229)*F229</f>
        <v>0</v>
      </c>
      <c r="I229" s="7">
        <f>SUM(E229)*H229</f>
        <v>0</v>
      </c>
      <c r="L229" s="7">
        <f t="shared" ref="L229:L237" si="17">G229+I229+K229</f>
        <v>0</v>
      </c>
      <c r="N229" s="385"/>
    </row>
    <row r="230" spans="1:72" ht="12.75" customHeight="1" x14ac:dyDescent="0.15">
      <c r="A230" s="23"/>
      <c r="B230" s="105"/>
      <c r="C230" s="105"/>
      <c r="D230" s="322" t="s">
        <v>359</v>
      </c>
      <c r="G230" s="7">
        <f t="shared" ref="G230:G236" si="18">SUM(E230)*F230</f>
        <v>0</v>
      </c>
      <c r="I230" s="7">
        <f t="shared" ref="I230:I236" si="19">SUM(E230)*H230</f>
        <v>0</v>
      </c>
      <c r="L230" s="7">
        <f t="shared" si="17"/>
        <v>0</v>
      </c>
      <c r="N230" s="323" t="s">
        <v>710</v>
      </c>
    </row>
    <row r="231" spans="1:72" ht="12.75" customHeight="1" x14ac:dyDescent="0.15">
      <c r="A231" s="23"/>
      <c r="B231" s="105"/>
      <c r="C231" s="105"/>
      <c r="D231" s="279" t="s">
        <v>414</v>
      </c>
      <c r="G231" s="7">
        <f t="shared" si="18"/>
        <v>0</v>
      </c>
      <c r="I231" s="7">
        <f t="shared" si="19"/>
        <v>0</v>
      </c>
      <c r="L231" s="7">
        <f t="shared" si="17"/>
        <v>0</v>
      </c>
      <c r="N231" s="385"/>
    </row>
    <row r="232" spans="1:72" ht="12.75" customHeight="1" x14ac:dyDescent="0.15">
      <c r="A232" s="23"/>
      <c r="B232" s="105"/>
      <c r="C232" s="105"/>
      <c r="D232" s="279" t="s">
        <v>371</v>
      </c>
      <c r="G232" s="7">
        <f t="shared" si="18"/>
        <v>0</v>
      </c>
      <c r="I232" s="7">
        <f t="shared" si="19"/>
        <v>0</v>
      </c>
      <c r="L232" s="7">
        <f t="shared" si="17"/>
        <v>0</v>
      </c>
      <c r="N232" s="385"/>
    </row>
    <row r="233" spans="1:72" ht="12.75" customHeight="1" x14ac:dyDescent="0.15">
      <c r="A233" s="23"/>
      <c r="B233" s="105"/>
      <c r="C233" s="105"/>
      <c r="D233" s="279" t="s">
        <v>21</v>
      </c>
      <c r="G233" s="7">
        <f t="shared" si="18"/>
        <v>0</v>
      </c>
      <c r="I233" s="7">
        <f t="shared" si="19"/>
        <v>0</v>
      </c>
      <c r="L233" s="7">
        <f t="shared" si="17"/>
        <v>0</v>
      </c>
      <c r="N233" s="385"/>
    </row>
    <row r="234" spans="1:72" ht="12.75" customHeight="1" x14ac:dyDescent="0.15">
      <c r="A234" s="23"/>
      <c r="B234" s="105"/>
      <c r="C234" s="105"/>
      <c r="D234" s="322" t="s">
        <v>358</v>
      </c>
      <c r="G234" s="7">
        <f t="shared" si="18"/>
        <v>0</v>
      </c>
      <c r="I234" s="7">
        <f t="shared" si="19"/>
        <v>0</v>
      </c>
      <c r="L234" s="7">
        <f t="shared" si="17"/>
        <v>0</v>
      </c>
      <c r="N234" s="323" t="s">
        <v>756</v>
      </c>
    </row>
    <row r="235" spans="1:72" ht="12.75" customHeight="1" x14ac:dyDescent="0.15">
      <c r="A235" s="23"/>
      <c r="B235" s="105"/>
      <c r="C235" s="105"/>
      <c r="D235" s="279" t="s">
        <v>405</v>
      </c>
      <c r="G235" s="7">
        <f t="shared" si="18"/>
        <v>0</v>
      </c>
      <c r="I235" s="7">
        <f t="shared" si="19"/>
        <v>0</v>
      </c>
      <c r="L235" s="7">
        <f t="shared" si="17"/>
        <v>0</v>
      </c>
      <c r="N235" s="385"/>
    </row>
    <row r="236" spans="1:72" ht="12.75" customHeight="1" x14ac:dyDescent="0.15">
      <c r="A236" s="23"/>
      <c r="B236" s="105"/>
      <c r="C236" s="105"/>
      <c r="D236" s="279" t="s">
        <v>619</v>
      </c>
      <c r="G236" s="7">
        <f t="shared" si="18"/>
        <v>0</v>
      </c>
      <c r="I236" s="7">
        <f t="shared" si="19"/>
        <v>0</v>
      </c>
      <c r="L236" s="7">
        <f t="shared" si="17"/>
        <v>0</v>
      </c>
      <c r="N236" s="385"/>
    </row>
    <row r="237" spans="1:72" x14ac:dyDescent="0.15">
      <c r="A237" s="23"/>
      <c r="B237" s="105"/>
      <c r="C237" s="105" t="s">
        <v>310</v>
      </c>
      <c r="D237" s="280"/>
      <c r="G237" s="227">
        <f>SUM(G229:G236)</f>
        <v>0</v>
      </c>
      <c r="I237" s="227">
        <f>SUM(I229:I236)</f>
        <v>0</v>
      </c>
      <c r="K237" s="227">
        <f>SUM(K229:K236)</f>
        <v>0</v>
      </c>
      <c r="L237" s="227">
        <f t="shared" si="17"/>
        <v>0</v>
      </c>
      <c r="M237" s="227">
        <f>SUM(L229:L236)</f>
        <v>0</v>
      </c>
      <c r="N237" s="385"/>
    </row>
    <row r="238" spans="1:72" s="102" customFormat="1" x14ac:dyDescent="0.15">
      <c r="A238" s="23"/>
      <c r="B238" s="105" t="s">
        <v>279</v>
      </c>
      <c r="C238" s="105" t="s">
        <v>556</v>
      </c>
      <c r="D238" s="279"/>
      <c r="E238" s="173"/>
      <c r="F238" s="104"/>
      <c r="G238" s="117"/>
      <c r="H238" s="104"/>
      <c r="I238" s="117"/>
      <c r="J238" s="104"/>
      <c r="K238" s="117"/>
      <c r="L238" s="117"/>
      <c r="M238" s="117"/>
      <c r="N238" s="385"/>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row>
    <row r="239" spans="1:72" ht="12.75" customHeight="1" x14ac:dyDescent="0.15">
      <c r="A239" s="23"/>
      <c r="B239" s="105"/>
      <c r="C239" s="105"/>
      <c r="D239" s="279" t="s">
        <v>360</v>
      </c>
      <c r="L239" s="7">
        <f t="shared" ref="L239:L245" si="20">G239+I239+K239</f>
        <v>0</v>
      </c>
      <c r="N239" s="385"/>
    </row>
    <row r="240" spans="1:72" ht="12.75" customHeight="1" x14ac:dyDescent="0.15">
      <c r="A240" s="23"/>
      <c r="B240" s="105"/>
      <c r="C240" s="105"/>
      <c r="D240" s="279" t="s">
        <v>387</v>
      </c>
      <c r="L240" s="7">
        <f t="shared" si="20"/>
        <v>0</v>
      </c>
      <c r="N240" s="385"/>
    </row>
    <row r="241" spans="1:72" ht="12.75" customHeight="1" x14ac:dyDescent="0.15">
      <c r="A241" s="23"/>
      <c r="B241" s="105"/>
      <c r="C241" s="105"/>
      <c r="D241" s="279" t="s">
        <v>280</v>
      </c>
      <c r="L241" s="7">
        <f t="shared" si="20"/>
        <v>0</v>
      </c>
      <c r="N241" s="385"/>
    </row>
    <row r="242" spans="1:72" ht="12.75" customHeight="1" x14ac:dyDescent="0.15">
      <c r="A242" s="23"/>
      <c r="B242" s="105"/>
      <c r="C242" s="105"/>
      <c r="D242" s="279" t="s">
        <v>21</v>
      </c>
      <c r="L242" s="7">
        <f t="shared" si="20"/>
        <v>0</v>
      </c>
      <c r="N242" s="409"/>
    </row>
    <row r="243" spans="1:72" ht="12.75" customHeight="1" x14ac:dyDescent="0.15">
      <c r="A243" s="23"/>
      <c r="B243" s="105"/>
      <c r="C243" s="105"/>
      <c r="D243" s="279" t="s">
        <v>267</v>
      </c>
      <c r="L243" s="7">
        <f t="shared" si="20"/>
        <v>0</v>
      </c>
      <c r="N243" s="385"/>
    </row>
    <row r="244" spans="1:72" ht="12.75" customHeight="1" x14ac:dyDescent="0.15">
      <c r="A244" s="23"/>
      <c r="B244" s="105"/>
      <c r="C244" s="105"/>
      <c r="D244" s="279" t="s">
        <v>141</v>
      </c>
      <c r="L244" s="7">
        <f t="shared" si="20"/>
        <v>0</v>
      </c>
      <c r="N244" s="385"/>
    </row>
    <row r="245" spans="1:72" x14ac:dyDescent="0.15">
      <c r="A245" s="23"/>
      <c r="B245" s="105"/>
      <c r="C245" s="105" t="s">
        <v>310</v>
      </c>
      <c r="D245" s="280"/>
      <c r="G245" s="227">
        <f>SUM(G239:G244)</f>
        <v>0</v>
      </c>
      <c r="I245" s="227">
        <f>SUM(I239:I244)</f>
        <v>0</v>
      </c>
      <c r="K245" s="227">
        <f>SUM(K239:K244)</f>
        <v>0</v>
      </c>
      <c r="L245" s="227">
        <f t="shared" si="20"/>
        <v>0</v>
      </c>
      <c r="M245" s="227">
        <f>SUM(L239:L244)</f>
        <v>0</v>
      </c>
      <c r="N245" s="385"/>
    </row>
    <row r="246" spans="1:72" s="102" customFormat="1" x14ac:dyDescent="0.15">
      <c r="A246" s="23"/>
      <c r="B246" s="105" t="s">
        <v>142</v>
      </c>
      <c r="C246" s="105" t="s">
        <v>10</v>
      </c>
      <c r="D246" s="279"/>
      <c r="E246" s="173"/>
      <c r="F246" s="104"/>
      <c r="G246" s="117"/>
      <c r="H246" s="104"/>
      <c r="I246" s="117"/>
      <c r="J246" s="104"/>
      <c r="K246" s="117"/>
      <c r="L246" s="117"/>
      <c r="M246" s="117"/>
      <c r="N246" s="385"/>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c r="BM246" s="104"/>
      <c r="BN246" s="104"/>
      <c r="BO246" s="104"/>
      <c r="BP246" s="104"/>
      <c r="BQ246" s="104"/>
      <c r="BR246" s="104"/>
      <c r="BS246" s="104"/>
      <c r="BT246" s="104"/>
    </row>
    <row r="247" spans="1:72" ht="12.75" customHeight="1" x14ac:dyDescent="0.15">
      <c r="B247" s="105"/>
      <c r="C247" s="105"/>
      <c r="D247" s="279" t="s">
        <v>378</v>
      </c>
      <c r="L247" s="7">
        <f>G247+I247+K247</f>
        <v>0</v>
      </c>
      <c r="N247" s="323" t="s">
        <v>711</v>
      </c>
    </row>
    <row r="248" spans="1:72" ht="12.75" customHeight="1" x14ac:dyDescent="0.15">
      <c r="A248" s="23"/>
      <c r="B248" s="105"/>
      <c r="C248" s="105"/>
      <c r="D248" s="279" t="s">
        <v>433</v>
      </c>
      <c r="L248" s="7">
        <f>G248+I248+K248</f>
        <v>0</v>
      </c>
      <c r="N248" s="385"/>
    </row>
    <row r="249" spans="1:72" ht="12.75" customHeight="1" x14ac:dyDescent="0.15">
      <c r="A249" s="23"/>
      <c r="B249" s="105"/>
      <c r="C249" s="105"/>
      <c r="D249" s="279" t="s">
        <v>21</v>
      </c>
      <c r="L249" s="7">
        <f>G249+I249+K249</f>
        <v>0</v>
      </c>
      <c r="N249" s="385"/>
    </row>
    <row r="250" spans="1:72" x14ac:dyDescent="0.15">
      <c r="A250" s="23"/>
      <c r="B250" s="105"/>
      <c r="C250" s="105" t="s">
        <v>310</v>
      </c>
      <c r="D250" s="280"/>
      <c r="G250" s="227">
        <f>SUM(G247:G249)</f>
        <v>0</v>
      </c>
      <c r="I250" s="227">
        <f>SUM(I247:I249)</f>
        <v>0</v>
      </c>
      <c r="K250" s="227">
        <f>SUM(K247:K249)</f>
        <v>0</v>
      </c>
      <c r="L250" s="227">
        <f>G250+I250+K250</f>
        <v>0</v>
      </c>
      <c r="M250" s="227">
        <f>SUM(L247:L249)</f>
        <v>0</v>
      </c>
      <c r="N250" s="385"/>
    </row>
    <row r="251" spans="1:72" x14ac:dyDescent="0.15">
      <c r="A251" s="23"/>
      <c r="B251" s="105" t="s">
        <v>379</v>
      </c>
      <c r="C251" s="105" t="s">
        <v>557</v>
      </c>
      <c r="N251" s="385"/>
    </row>
    <row r="252" spans="1:72" ht="12.75" customHeight="1" x14ac:dyDescent="0.15">
      <c r="A252" s="23"/>
      <c r="B252" s="105"/>
      <c r="C252" s="105"/>
      <c r="D252" s="279" t="s">
        <v>7</v>
      </c>
      <c r="L252" s="7">
        <f t="shared" ref="L252:L257" si="21">G252+I252+K252</f>
        <v>0</v>
      </c>
      <c r="N252" s="385"/>
    </row>
    <row r="253" spans="1:72" ht="12.75" customHeight="1" x14ac:dyDescent="0.15">
      <c r="A253" s="23"/>
      <c r="B253" s="105"/>
      <c r="C253" s="105"/>
      <c r="D253" s="279" t="s">
        <v>209</v>
      </c>
      <c r="L253" s="7">
        <f t="shared" si="21"/>
        <v>0</v>
      </c>
      <c r="N253" s="385"/>
    </row>
    <row r="254" spans="1:72" ht="12.75" customHeight="1" x14ac:dyDescent="0.15">
      <c r="A254" s="23"/>
      <c r="B254" s="105"/>
      <c r="C254" s="105"/>
      <c r="D254" s="279" t="s">
        <v>425</v>
      </c>
      <c r="L254" s="7">
        <f t="shared" si="21"/>
        <v>0</v>
      </c>
      <c r="N254" s="385"/>
    </row>
    <row r="255" spans="1:72" ht="12.75" customHeight="1" x14ac:dyDescent="0.15">
      <c r="B255" s="105"/>
      <c r="C255" s="105"/>
      <c r="D255" s="279" t="s">
        <v>210</v>
      </c>
      <c r="L255" s="7">
        <f t="shared" si="21"/>
        <v>0</v>
      </c>
      <c r="N255" s="385"/>
    </row>
    <row r="256" spans="1:72" ht="12.75" customHeight="1" x14ac:dyDescent="0.15">
      <c r="A256" s="23"/>
      <c r="B256" s="105"/>
      <c r="C256" s="105"/>
      <c r="D256" s="279" t="s">
        <v>432</v>
      </c>
      <c r="L256" s="7">
        <f t="shared" si="21"/>
        <v>0</v>
      </c>
      <c r="N256" s="385"/>
    </row>
    <row r="257" spans="1:72" x14ac:dyDescent="0.15">
      <c r="A257" s="23"/>
      <c r="B257" s="105"/>
      <c r="C257" s="105" t="s">
        <v>310</v>
      </c>
      <c r="D257" s="280"/>
      <c r="G257" s="227">
        <f>SUM(G252:G256)</f>
        <v>0</v>
      </c>
      <c r="I257" s="227">
        <f>SUM(I252:I256)</f>
        <v>0</v>
      </c>
      <c r="K257" s="227">
        <f>SUM(K252:K256)</f>
        <v>0</v>
      </c>
      <c r="L257" s="227">
        <f t="shared" si="21"/>
        <v>0</v>
      </c>
      <c r="M257" s="227">
        <f>SUM(L252:L256)</f>
        <v>0</v>
      </c>
      <c r="N257" s="385"/>
    </row>
    <row r="258" spans="1:72" x14ac:dyDescent="0.15">
      <c r="A258" s="23"/>
      <c r="B258" s="105" t="s">
        <v>185</v>
      </c>
      <c r="C258" s="105" t="s">
        <v>579</v>
      </c>
      <c r="N258" s="385"/>
    </row>
    <row r="259" spans="1:72" ht="12.75" customHeight="1" x14ac:dyDescent="0.15">
      <c r="A259" s="23"/>
      <c r="B259" s="105"/>
      <c r="C259" s="105"/>
      <c r="D259" s="279" t="s">
        <v>7</v>
      </c>
      <c r="L259" s="7">
        <f>G259+I259+K259</f>
        <v>0</v>
      </c>
      <c r="N259" s="385"/>
    </row>
    <row r="260" spans="1:72" ht="12.75" customHeight="1" x14ac:dyDescent="0.15">
      <c r="A260" s="23"/>
      <c r="B260" s="105"/>
      <c r="C260" s="105"/>
      <c r="D260" s="279" t="s">
        <v>267</v>
      </c>
      <c r="L260" s="7">
        <f>G260+I260+K260</f>
        <v>0</v>
      </c>
      <c r="N260" s="385"/>
    </row>
    <row r="261" spans="1:72" x14ac:dyDescent="0.15">
      <c r="A261" s="23"/>
      <c r="B261" s="105"/>
      <c r="C261" s="105" t="s">
        <v>310</v>
      </c>
      <c r="D261" s="280"/>
      <c r="G261" s="227">
        <f>SUM(G259:G260)</f>
        <v>0</v>
      </c>
      <c r="I261" s="227">
        <f>SUM(I259:I260)</f>
        <v>0</v>
      </c>
      <c r="K261" s="227">
        <f>SUM(K259:K260)</f>
        <v>0</v>
      </c>
      <c r="L261" s="227">
        <f>G261+I261+K261</f>
        <v>0</v>
      </c>
      <c r="M261" s="227">
        <f>SUM(L259:L260)</f>
        <v>0</v>
      </c>
      <c r="N261" s="385"/>
    </row>
    <row r="262" spans="1:72" x14ac:dyDescent="0.15">
      <c r="A262" s="23"/>
      <c r="B262" s="105" t="s">
        <v>82</v>
      </c>
      <c r="C262" s="105" t="s">
        <v>580</v>
      </c>
      <c r="N262" s="385"/>
    </row>
    <row r="263" spans="1:72" ht="12.75" customHeight="1" x14ac:dyDescent="0.15">
      <c r="A263" s="23"/>
      <c r="B263" s="105"/>
      <c r="C263" s="105"/>
      <c r="D263" s="279" t="s">
        <v>7</v>
      </c>
      <c r="L263" s="7">
        <f>G263+I263+K263</f>
        <v>0</v>
      </c>
      <c r="N263" s="385"/>
    </row>
    <row r="264" spans="1:72" ht="12.75" customHeight="1" x14ac:dyDescent="0.15">
      <c r="A264" s="23"/>
      <c r="B264" s="105"/>
      <c r="C264" s="105"/>
      <c r="D264" s="279" t="s">
        <v>267</v>
      </c>
      <c r="L264" s="7">
        <f>G264+I264+K264</f>
        <v>0</v>
      </c>
      <c r="N264" s="385"/>
    </row>
    <row r="265" spans="1:72" x14ac:dyDescent="0.15">
      <c r="A265" s="23"/>
      <c r="B265" s="105"/>
      <c r="C265" s="105" t="s">
        <v>310</v>
      </c>
      <c r="D265" s="280"/>
      <c r="G265" s="227">
        <f>SUM(G263:G264)</f>
        <v>0</v>
      </c>
      <c r="I265" s="227">
        <f>SUM(I263:I264)</f>
        <v>0</v>
      </c>
      <c r="K265" s="227">
        <f>SUM(K263:K264)</f>
        <v>0</v>
      </c>
      <c r="L265" s="227">
        <f>G265+I265+K265</f>
        <v>0</v>
      </c>
      <c r="M265" s="227">
        <f>SUM(L263:L264)</f>
        <v>0</v>
      </c>
      <c r="N265" s="385"/>
    </row>
    <row r="266" spans="1:72" ht="16.5" customHeight="1" x14ac:dyDescent="0.15">
      <c r="A266" s="23"/>
      <c r="B266" s="105"/>
      <c r="C266" s="59" t="s">
        <v>272</v>
      </c>
      <c r="D266" s="123"/>
      <c r="L266" s="10">
        <f>SUM(M223:M265)</f>
        <v>0</v>
      </c>
      <c r="M266" s="115"/>
      <c r="N266" s="385"/>
    </row>
    <row r="267" spans="1:72" ht="20.25" customHeight="1" x14ac:dyDescent="0.15">
      <c r="A267" s="23"/>
      <c r="B267" s="105" t="s">
        <v>177</v>
      </c>
      <c r="C267" s="105" t="s">
        <v>581</v>
      </c>
      <c r="G267" s="246"/>
      <c r="K267" s="32"/>
      <c r="L267" s="246"/>
      <c r="N267" s="385"/>
    </row>
    <row r="268" spans="1:72" s="102" customFormat="1" ht="18.75" customHeight="1" x14ac:dyDescent="0.15">
      <c r="A268" s="23"/>
      <c r="B268" s="105" t="s">
        <v>176</v>
      </c>
      <c r="C268" s="105" t="s">
        <v>565</v>
      </c>
      <c r="D268" s="279"/>
      <c r="E268" s="174"/>
      <c r="F268" s="104"/>
      <c r="G268" s="117"/>
      <c r="H268" s="104"/>
      <c r="I268" s="117"/>
      <c r="J268" s="104"/>
      <c r="K268" s="117"/>
      <c r="L268" s="117"/>
      <c r="M268" s="117"/>
      <c r="N268" s="428"/>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c r="BM268" s="104"/>
      <c r="BN268" s="104"/>
      <c r="BO268" s="104"/>
      <c r="BP268" s="104"/>
      <c r="BQ268" s="104"/>
      <c r="BR268" s="104"/>
      <c r="BS268" s="104"/>
      <c r="BT268" s="104"/>
    </row>
    <row r="269" spans="1:72" ht="12.75" customHeight="1" x14ac:dyDescent="0.15">
      <c r="B269" s="105"/>
      <c r="C269" s="105" t="s">
        <v>477</v>
      </c>
      <c r="E269" s="2"/>
      <c r="N269" s="385"/>
    </row>
    <row r="270" spans="1:72" s="102" customFormat="1" ht="15" customHeight="1" x14ac:dyDescent="0.15">
      <c r="A270" s="23"/>
      <c r="B270" s="105"/>
      <c r="C270" s="105"/>
      <c r="D270" s="322" t="s">
        <v>582</v>
      </c>
      <c r="E270" s="7"/>
      <c r="F270" s="6" t="s">
        <v>583</v>
      </c>
      <c r="G270" s="5"/>
      <c r="H270" s="4"/>
      <c r="I270" s="7">
        <f>G270*E270</f>
        <v>0</v>
      </c>
      <c r="J270" s="4"/>
      <c r="K270" s="34"/>
      <c r="L270" s="117">
        <f>I270+K270</f>
        <v>0</v>
      </c>
      <c r="M270" s="117"/>
      <c r="N270" s="325" t="s">
        <v>757</v>
      </c>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c r="BM270" s="104"/>
      <c r="BN270" s="104"/>
      <c r="BO270" s="104"/>
      <c r="BP270" s="104"/>
      <c r="BQ270" s="104"/>
      <c r="BR270" s="104"/>
      <c r="BS270" s="104"/>
      <c r="BT270" s="104"/>
    </row>
    <row r="271" spans="1:72" s="102" customFormat="1" ht="12.75" customHeight="1" x14ac:dyDescent="0.15">
      <c r="A271" s="118"/>
      <c r="B271" s="105"/>
      <c r="C271" s="105"/>
      <c r="D271" s="322" t="s">
        <v>584</v>
      </c>
      <c r="E271" s="7"/>
      <c r="F271" s="6" t="s">
        <v>385</v>
      </c>
      <c r="G271" s="5"/>
      <c r="H271" s="4"/>
      <c r="I271" s="7">
        <f>G271*E271</f>
        <v>0</v>
      </c>
      <c r="J271" s="4"/>
      <c r="K271" s="34"/>
      <c r="L271" s="117">
        <f>I271+K271</f>
        <v>0</v>
      </c>
      <c r="M271" s="117"/>
      <c r="N271" s="385"/>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c r="BM271" s="104"/>
      <c r="BN271" s="104"/>
      <c r="BO271" s="104"/>
      <c r="BP271" s="104"/>
      <c r="BQ271" s="104"/>
      <c r="BR271" s="104"/>
      <c r="BS271" s="104"/>
      <c r="BT271" s="104"/>
    </row>
    <row r="272" spans="1:72" ht="12.75" customHeight="1" x14ac:dyDescent="0.15">
      <c r="B272" s="105"/>
      <c r="C272" s="639" t="s">
        <v>585</v>
      </c>
      <c r="D272" s="639"/>
      <c r="E272" s="2"/>
      <c r="F272" s="6"/>
      <c r="N272" s="385"/>
    </row>
    <row r="273" spans="1:72" s="102" customFormat="1" ht="12.75" customHeight="1" x14ac:dyDescent="0.15">
      <c r="A273" s="23"/>
      <c r="B273" s="105"/>
      <c r="C273" s="105"/>
      <c r="D273" s="322" t="s">
        <v>586</v>
      </c>
      <c r="E273" s="7"/>
      <c r="F273" s="6" t="s">
        <v>438</v>
      </c>
      <c r="G273" s="5"/>
      <c r="H273" s="4"/>
      <c r="I273" s="7">
        <f>H273*E273</f>
        <v>0</v>
      </c>
      <c r="J273" s="4"/>
      <c r="K273" s="34"/>
      <c r="L273" s="117">
        <f>I273+K273</f>
        <v>0</v>
      </c>
      <c r="M273" s="117"/>
      <c r="N273" s="385"/>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c r="BM273" s="104"/>
      <c r="BN273" s="104"/>
      <c r="BO273" s="104"/>
      <c r="BP273" s="104"/>
      <c r="BQ273" s="104"/>
      <c r="BR273" s="104"/>
      <c r="BS273" s="104"/>
      <c r="BT273" s="104"/>
    </row>
    <row r="274" spans="1:72" s="102" customFormat="1" ht="12.75" customHeight="1" x14ac:dyDescent="0.15">
      <c r="A274" s="118"/>
      <c r="B274" s="105"/>
      <c r="C274" s="105"/>
      <c r="D274" s="279" t="s">
        <v>34</v>
      </c>
      <c r="E274" s="7"/>
      <c r="F274" s="6" t="s">
        <v>439</v>
      </c>
      <c r="G274" s="5"/>
      <c r="H274" s="4"/>
      <c r="I274" s="7">
        <f>G274*E274</f>
        <v>0</v>
      </c>
      <c r="J274" s="4"/>
      <c r="K274" s="34"/>
      <c r="L274" s="117">
        <f>I274+K274</f>
        <v>0</v>
      </c>
      <c r="M274" s="117"/>
      <c r="N274" s="385"/>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c r="BM274" s="104"/>
      <c r="BN274" s="104"/>
      <c r="BO274" s="104"/>
      <c r="BP274" s="104"/>
      <c r="BQ274" s="104"/>
      <c r="BR274" s="104"/>
      <c r="BS274" s="104"/>
      <c r="BT274" s="104"/>
    </row>
    <row r="275" spans="1:72" x14ac:dyDescent="0.15">
      <c r="B275" s="105"/>
      <c r="C275" s="105" t="s">
        <v>310</v>
      </c>
      <c r="D275" s="280"/>
      <c r="G275" s="226"/>
      <c r="H275" s="226"/>
      <c r="I275" s="227">
        <f>SUM(I269:I274)</f>
        <v>0</v>
      </c>
      <c r="J275" s="226"/>
      <c r="K275" s="227">
        <f>SUM(K269:K274)</f>
        <v>0</v>
      </c>
      <c r="L275" s="227">
        <f>I275+K275</f>
        <v>0</v>
      </c>
      <c r="M275" s="227">
        <f>SUM(L269:L274)</f>
        <v>0</v>
      </c>
      <c r="N275" s="385"/>
    </row>
    <row r="276" spans="1:72" ht="16.5" customHeight="1" x14ac:dyDescent="0.15">
      <c r="A276" s="23"/>
      <c r="B276" s="105" t="s">
        <v>537</v>
      </c>
      <c r="C276" s="105" t="s">
        <v>243</v>
      </c>
      <c r="N276" s="385"/>
    </row>
    <row r="277" spans="1:72" x14ac:dyDescent="0.15">
      <c r="A277" s="23"/>
      <c r="B277" s="105" t="s">
        <v>499</v>
      </c>
      <c r="C277" s="105" t="s">
        <v>37</v>
      </c>
      <c r="N277" s="385"/>
    </row>
    <row r="278" spans="1:72" ht="23.25" customHeight="1" x14ac:dyDescent="0.15">
      <c r="A278" s="23"/>
      <c r="B278" s="105"/>
      <c r="C278" s="105"/>
      <c r="D278" s="322" t="s">
        <v>440</v>
      </c>
      <c r="G278" s="7">
        <f>F278*E278</f>
        <v>0</v>
      </c>
      <c r="I278" s="7">
        <f>H278*E278</f>
        <v>0</v>
      </c>
      <c r="K278" s="7">
        <f>J278*E278</f>
        <v>0</v>
      </c>
      <c r="L278" s="7">
        <f t="shared" ref="L278:L283" si="22">K278+I278+G278</f>
        <v>0</v>
      </c>
      <c r="N278" s="325" t="s">
        <v>712</v>
      </c>
    </row>
    <row r="279" spans="1:72" ht="12" customHeight="1" x14ac:dyDescent="0.15">
      <c r="A279" s="23"/>
      <c r="B279" s="105"/>
      <c r="C279" s="105"/>
      <c r="D279" s="322" t="s">
        <v>262</v>
      </c>
      <c r="I279" s="7">
        <f>H279*E279</f>
        <v>0</v>
      </c>
      <c r="L279" s="7">
        <f t="shared" si="22"/>
        <v>0</v>
      </c>
      <c r="N279" s="325" t="s">
        <v>758</v>
      </c>
    </row>
    <row r="280" spans="1:72" ht="12.75" customHeight="1" x14ac:dyDescent="0.15">
      <c r="A280" s="23"/>
      <c r="B280" s="105"/>
      <c r="C280" s="105"/>
      <c r="D280" s="279" t="s">
        <v>88</v>
      </c>
      <c r="I280" s="7">
        <f>H280*E280</f>
        <v>0</v>
      </c>
      <c r="L280" s="7">
        <f t="shared" si="22"/>
        <v>0</v>
      </c>
      <c r="N280" s="323" t="s">
        <v>972</v>
      </c>
    </row>
    <row r="281" spans="1:72" ht="12.75" customHeight="1" x14ac:dyDescent="0.15">
      <c r="A281" s="23"/>
      <c r="B281" s="105"/>
      <c r="C281" s="105"/>
      <c r="D281" s="279" t="s">
        <v>120</v>
      </c>
      <c r="I281" s="7">
        <f>H281*E281</f>
        <v>0</v>
      </c>
      <c r="L281" s="7">
        <f t="shared" si="22"/>
        <v>0</v>
      </c>
      <c r="N281" s="385"/>
    </row>
    <row r="282" spans="1:72" ht="12.75" customHeight="1" x14ac:dyDescent="0.15">
      <c r="A282" s="23"/>
      <c r="B282" s="105"/>
      <c r="C282" s="105"/>
      <c r="D282" s="279" t="s">
        <v>488</v>
      </c>
      <c r="I282" s="7">
        <f>H282*E282</f>
        <v>0</v>
      </c>
      <c r="L282" s="7">
        <f t="shared" si="22"/>
        <v>0</v>
      </c>
      <c r="N282" s="385"/>
    </row>
    <row r="283" spans="1:72" x14ac:dyDescent="0.15">
      <c r="A283" s="23"/>
      <c r="B283" s="105"/>
      <c r="C283" s="105" t="s">
        <v>310</v>
      </c>
      <c r="D283" s="280"/>
      <c r="G283" s="227">
        <f>SUM(G278:G282)</f>
        <v>0</v>
      </c>
      <c r="I283" s="227">
        <f>SUM(I278:I282)</f>
        <v>0</v>
      </c>
      <c r="K283" s="227">
        <f>SUM(K278:K282)</f>
        <v>0</v>
      </c>
      <c r="L283" s="227">
        <f t="shared" si="22"/>
        <v>0</v>
      </c>
      <c r="M283" s="297">
        <f>SUM(L278:L282)</f>
        <v>0</v>
      </c>
      <c r="N283" s="385"/>
    </row>
    <row r="284" spans="1:72" x14ac:dyDescent="0.15">
      <c r="A284" s="23"/>
      <c r="B284" s="105" t="s">
        <v>489</v>
      </c>
      <c r="C284" s="105" t="s">
        <v>252</v>
      </c>
      <c r="I284" s="115"/>
      <c r="N284" s="385"/>
    </row>
    <row r="285" spans="1:72" ht="26.25" customHeight="1" x14ac:dyDescent="0.15">
      <c r="A285" s="23"/>
      <c r="B285" s="105"/>
      <c r="C285" s="105"/>
      <c r="D285" s="322" t="s">
        <v>401</v>
      </c>
      <c r="G285" s="7">
        <f>F285*E285</f>
        <v>0</v>
      </c>
      <c r="I285" s="7">
        <f>H285*E285</f>
        <v>0</v>
      </c>
      <c r="K285" s="7">
        <f>J285*E285</f>
        <v>0</v>
      </c>
      <c r="L285" s="7">
        <f>K285+I285+G285</f>
        <v>0</v>
      </c>
      <c r="N285" s="325" t="s">
        <v>759</v>
      </c>
    </row>
    <row r="286" spans="1:72" ht="12.75" customHeight="1" x14ac:dyDescent="0.15">
      <c r="A286" s="23"/>
      <c r="B286" s="105"/>
      <c r="C286" s="105"/>
      <c r="D286" s="322" t="s">
        <v>162</v>
      </c>
      <c r="I286" s="7">
        <f>H286*E286</f>
        <v>0</v>
      </c>
      <c r="L286" s="7">
        <f>K286+I286+G286</f>
        <v>0</v>
      </c>
      <c r="N286" s="385"/>
    </row>
    <row r="287" spans="1:72" ht="12.75" customHeight="1" x14ac:dyDescent="0.15">
      <c r="A287" s="23"/>
      <c r="B287" s="105"/>
      <c r="C287" s="105"/>
      <c r="D287" s="279" t="s">
        <v>21</v>
      </c>
      <c r="I287" s="7">
        <f>H287*E287</f>
        <v>0</v>
      </c>
      <c r="L287" s="7">
        <f>K287+I287+G287</f>
        <v>0</v>
      </c>
      <c r="N287" s="385"/>
    </row>
    <row r="288" spans="1:72" ht="12.75" customHeight="1" x14ac:dyDescent="0.15">
      <c r="A288" s="23"/>
      <c r="B288" s="105"/>
      <c r="C288" s="105"/>
      <c r="D288" s="279" t="s">
        <v>441</v>
      </c>
      <c r="I288" s="7">
        <f>H288*E288</f>
        <v>0</v>
      </c>
      <c r="N288" s="385"/>
    </row>
    <row r="289" spans="1:14" x14ac:dyDescent="0.15">
      <c r="A289" s="23"/>
      <c r="B289" s="105"/>
      <c r="C289" s="105" t="s">
        <v>310</v>
      </c>
      <c r="D289" s="280"/>
      <c r="G289" s="297">
        <f>SUM(G285:G288)</f>
        <v>0</v>
      </c>
      <c r="H289" s="132"/>
      <c r="I289" s="297">
        <f>SUM(I285:I288)</f>
        <v>0</v>
      </c>
      <c r="J289" s="132"/>
      <c r="K289" s="297">
        <f>SUM(K285:K288)</f>
        <v>0</v>
      </c>
      <c r="L289" s="297">
        <f>K289+I289+G289</f>
        <v>0</v>
      </c>
      <c r="M289" s="297">
        <f>SUM(L285:L288)</f>
        <v>0</v>
      </c>
      <c r="N289" s="385"/>
    </row>
    <row r="290" spans="1:14" x14ac:dyDescent="0.15">
      <c r="A290" s="23"/>
      <c r="B290" s="105" t="s">
        <v>192</v>
      </c>
      <c r="C290" s="105" t="s">
        <v>112</v>
      </c>
      <c r="N290" s="385"/>
    </row>
    <row r="291" spans="1:14" ht="24.75" customHeight="1" x14ac:dyDescent="0.15">
      <c r="A291" s="23"/>
      <c r="B291" s="105"/>
      <c r="C291" s="105"/>
      <c r="D291" s="311" t="s">
        <v>761</v>
      </c>
      <c r="G291" s="7">
        <f>F291*E291</f>
        <v>0</v>
      </c>
      <c r="I291" s="7">
        <f t="shared" ref="I291:I296" si="23">H291*E291</f>
        <v>0</v>
      </c>
      <c r="K291" s="7">
        <f>J291*E291</f>
        <v>0</v>
      </c>
      <c r="L291" s="7">
        <f t="shared" ref="L291:L297" si="24">K291+I291+G291</f>
        <v>0</v>
      </c>
      <c r="N291" s="325" t="s">
        <v>759</v>
      </c>
    </row>
    <row r="292" spans="1:14" ht="12.75" customHeight="1" x14ac:dyDescent="0.15">
      <c r="A292" s="23"/>
      <c r="B292" s="105"/>
      <c r="C292" s="105"/>
      <c r="D292" s="279" t="s">
        <v>151</v>
      </c>
      <c r="I292" s="7">
        <f t="shared" si="23"/>
        <v>0</v>
      </c>
      <c r="L292" s="7">
        <f t="shared" si="24"/>
        <v>0</v>
      </c>
      <c r="N292" s="323" t="s">
        <v>760</v>
      </c>
    </row>
    <row r="293" spans="1:14" ht="12.75" customHeight="1" x14ac:dyDescent="0.15">
      <c r="A293" s="23"/>
      <c r="B293" s="105"/>
      <c r="C293" s="105"/>
      <c r="D293" s="279" t="s">
        <v>162</v>
      </c>
      <c r="I293" s="7">
        <f t="shared" si="23"/>
        <v>0</v>
      </c>
      <c r="L293" s="7">
        <f t="shared" si="24"/>
        <v>0</v>
      </c>
      <c r="N293" s="385"/>
    </row>
    <row r="294" spans="1:14" ht="12.75" customHeight="1" x14ac:dyDescent="0.15">
      <c r="A294" s="23"/>
      <c r="B294" s="105"/>
      <c r="C294" s="105"/>
      <c r="D294" s="279" t="s">
        <v>21</v>
      </c>
      <c r="I294" s="7">
        <f t="shared" si="23"/>
        <v>0</v>
      </c>
      <c r="L294" s="7">
        <f t="shared" si="24"/>
        <v>0</v>
      </c>
      <c r="N294" s="385"/>
    </row>
    <row r="295" spans="1:14" ht="12.75" customHeight="1" x14ac:dyDescent="0.15">
      <c r="A295" s="23"/>
      <c r="B295" s="105"/>
      <c r="C295" s="105"/>
      <c r="D295" s="279" t="s">
        <v>442</v>
      </c>
      <c r="I295" s="7">
        <f t="shared" si="23"/>
        <v>0</v>
      </c>
      <c r="L295" s="7">
        <f t="shared" si="24"/>
        <v>0</v>
      </c>
      <c r="N295" s="385"/>
    </row>
    <row r="296" spans="1:14" ht="12.75" customHeight="1" x14ac:dyDescent="0.15">
      <c r="A296" s="23"/>
      <c r="B296" s="105"/>
      <c r="C296" s="105"/>
      <c r="D296" s="279" t="s">
        <v>613</v>
      </c>
      <c r="I296" s="7">
        <f t="shared" si="23"/>
        <v>0</v>
      </c>
      <c r="L296" s="7">
        <f t="shared" si="24"/>
        <v>0</v>
      </c>
      <c r="N296" s="385"/>
    </row>
    <row r="297" spans="1:14" x14ac:dyDescent="0.15">
      <c r="A297" s="23"/>
      <c r="B297" s="105"/>
      <c r="C297" s="105" t="s">
        <v>310</v>
      </c>
      <c r="D297" s="280"/>
      <c r="G297" s="227">
        <f>SUM(G291:G296)</f>
        <v>0</v>
      </c>
      <c r="I297" s="227">
        <f>SUM(I291:I296)</f>
        <v>0</v>
      </c>
      <c r="K297" s="227">
        <f>SUM(K291:K296)</f>
        <v>0</v>
      </c>
      <c r="L297" s="227">
        <f t="shared" si="24"/>
        <v>0</v>
      </c>
      <c r="M297" s="227">
        <f>SUM(L291:L296)</f>
        <v>0</v>
      </c>
      <c r="N297" s="385"/>
    </row>
    <row r="298" spans="1:14" x14ac:dyDescent="0.15">
      <c r="A298" s="23"/>
      <c r="B298" s="105" t="s">
        <v>72</v>
      </c>
      <c r="C298" s="105" t="s">
        <v>2</v>
      </c>
      <c r="N298" s="385"/>
    </row>
    <row r="299" spans="1:14" ht="24.75" customHeight="1" x14ac:dyDescent="0.15">
      <c r="A299" s="23"/>
      <c r="B299" s="105"/>
      <c r="C299" s="105"/>
      <c r="D299" s="322" t="s">
        <v>163</v>
      </c>
      <c r="I299" s="7">
        <f>H299*E299</f>
        <v>0</v>
      </c>
      <c r="L299" s="7">
        <f>K299+I299+G299</f>
        <v>0</v>
      </c>
      <c r="N299" s="325" t="s">
        <v>759</v>
      </c>
    </row>
    <row r="300" spans="1:14" ht="12.75" customHeight="1" x14ac:dyDescent="0.15">
      <c r="A300" s="23"/>
      <c r="B300" s="105"/>
      <c r="C300" s="105"/>
      <c r="D300" s="279" t="s">
        <v>614</v>
      </c>
      <c r="I300" s="7">
        <f>H300*E300</f>
        <v>0</v>
      </c>
      <c r="L300" s="7">
        <f>K300+I300+G300</f>
        <v>0</v>
      </c>
      <c r="N300" s="385"/>
    </row>
    <row r="301" spans="1:14" ht="12.75" customHeight="1" x14ac:dyDescent="0.15">
      <c r="A301" s="23"/>
      <c r="B301" s="105"/>
      <c r="C301" s="105"/>
      <c r="D301" s="279" t="s">
        <v>274</v>
      </c>
      <c r="I301" s="7">
        <f>H301*E301</f>
        <v>0</v>
      </c>
      <c r="L301" s="7">
        <f>K301+I301+G301</f>
        <v>0</v>
      </c>
      <c r="N301" s="385"/>
    </row>
    <row r="302" spans="1:14" x14ac:dyDescent="0.15">
      <c r="A302" s="23"/>
      <c r="B302" s="105"/>
      <c r="C302" s="105" t="s">
        <v>310</v>
      </c>
      <c r="D302" s="280"/>
      <c r="G302" s="227">
        <f>SUM(G299:G301)</f>
        <v>0</v>
      </c>
      <c r="I302" s="227">
        <f>SUM(I299:I301)</f>
        <v>0</v>
      </c>
      <c r="K302" s="227">
        <f>SUM(K299:K301)</f>
        <v>0</v>
      </c>
      <c r="L302" s="227">
        <f>K302+I302+G302</f>
        <v>0</v>
      </c>
      <c r="M302" s="227">
        <f>SUM(L299:L301)</f>
        <v>0</v>
      </c>
      <c r="N302" s="385"/>
    </row>
    <row r="303" spans="1:14" x14ac:dyDescent="0.15">
      <c r="A303" s="23"/>
      <c r="B303" s="105" t="s">
        <v>73</v>
      </c>
      <c r="C303" s="105" t="s">
        <v>533</v>
      </c>
      <c r="N303" s="385"/>
    </row>
    <row r="304" spans="1:14" ht="12.75" customHeight="1" x14ac:dyDescent="0.15">
      <c r="A304" s="23"/>
      <c r="B304" s="105"/>
      <c r="C304" s="105"/>
      <c r="D304" s="322" t="s">
        <v>534</v>
      </c>
      <c r="I304" s="7">
        <f t="shared" ref="I304:I311" si="25">H304*E304</f>
        <v>0</v>
      </c>
      <c r="L304" s="7">
        <f t="shared" ref="L304:L312" si="26">K304+I304+G304</f>
        <v>0</v>
      </c>
      <c r="N304" s="323" t="s">
        <v>762</v>
      </c>
    </row>
    <row r="305" spans="1:14" ht="12.75" customHeight="1" x14ac:dyDescent="0.15">
      <c r="A305" s="23"/>
      <c r="B305" s="105"/>
      <c r="C305" s="105"/>
      <c r="D305" s="279" t="s">
        <v>152</v>
      </c>
      <c r="I305" s="7">
        <f t="shared" si="25"/>
        <v>0</v>
      </c>
      <c r="L305" s="7">
        <f t="shared" si="26"/>
        <v>0</v>
      </c>
      <c r="N305" s="385"/>
    </row>
    <row r="306" spans="1:14" ht="12.75" customHeight="1" x14ac:dyDescent="0.15">
      <c r="A306" s="23"/>
      <c r="B306" s="105"/>
      <c r="C306" s="105"/>
      <c r="D306" s="279" t="s">
        <v>567</v>
      </c>
      <c r="I306" s="7">
        <f t="shared" si="25"/>
        <v>0</v>
      </c>
      <c r="L306" s="7">
        <f t="shared" si="26"/>
        <v>0</v>
      </c>
      <c r="N306" s="385"/>
    </row>
    <row r="307" spans="1:14" ht="12.75" customHeight="1" x14ac:dyDescent="0.15">
      <c r="A307" s="23"/>
      <c r="B307" s="105"/>
      <c r="C307" s="105"/>
      <c r="D307" s="279" t="s">
        <v>568</v>
      </c>
      <c r="I307" s="7">
        <f t="shared" si="25"/>
        <v>0</v>
      </c>
      <c r="L307" s="7">
        <f t="shared" si="26"/>
        <v>0</v>
      </c>
      <c r="N307" s="385"/>
    </row>
    <row r="308" spans="1:14" ht="13.5" customHeight="1" x14ac:dyDescent="0.15">
      <c r="A308" s="23"/>
      <c r="B308" s="105"/>
      <c r="C308" s="105"/>
      <c r="D308" s="322" t="s">
        <v>569</v>
      </c>
      <c r="I308" s="7">
        <f t="shared" si="25"/>
        <v>0</v>
      </c>
      <c r="L308" s="7">
        <f t="shared" si="26"/>
        <v>0</v>
      </c>
      <c r="N308" s="385"/>
    </row>
    <row r="309" spans="1:14" ht="12.75" customHeight="1" x14ac:dyDescent="0.15">
      <c r="A309" s="23"/>
      <c r="B309" s="105"/>
      <c r="C309" s="105"/>
      <c r="D309" s="279" t="s">
        <v>535</v>
      </c>
      <c r="I309" s="7">
        <f t="shared" si="25"/>
        <v>0</v>
      </c>
      <c r="L309" s="7">
        <f t="shared" si="26"/>
        <v>0</v>
      </c>
      <c r="N309" s="385"/>
    </row>
    <row r="310" spans="1:14" ht="12.75" customHeight="1" x14ac:dyDescent="0.15">
      <c r="A310" s="23"/>
      <c r="B310" s="105"/>
      <c r="C310" s="105"/>
      <c r="D310" s="279" t="s">
        <v>236</v>
      </c>
      <c r="I310" s="7">
        <f t="shared" si="25"/>
        <v>0</v>
      </c>
      <c r="L310" s="7">
        <f t="shared" si="26"/>
        <v>0</v>
      </c>
      <c r="N310" s="385"/>
    </row>
    <row r="311" spans="1:14" ht="12.75" customHeight="1" x14ac:dyDescent="0.15">
      <c r="A311" s="23"/>
      <c r="B311" s="105"/>
      <c r="C311" s="105"/>
      <c r="D311" s="279" t="s">
        <v>427</v>
      </c>
      <c r="I311" s="7">
        <f t="shared" si="25"/>
        <v>0</v>
      </c>
      <c r="L311" s="7">
        <f t="shared" si="26"/>
        <v>0</v>
      </c>
      <c r="N311" s="385"/>
    </row>
    <row r="312" spans="1:14" ht="12.75" customHeight="1" x14ac:dyDescent="0.15">
      <c r="A312" s="23"/>
      <c r="B312" s="105"/>
      <c r="C312" s="105"/>
      <c r="D312" s="279" t="s">
        <v>570</v>
      </c>
      <c r="I312" s="7">
        <f>H312*E312</f>
        <v>0</v>
      </c>
      <c r="L312" s="7">
        <f t="shared" si="26"/>
        <v>0</v>
      </c>
      <c r="N312" s="385"/>
    </row>
    <row r="313" spans="1:14" ht="12.75" customHeight="1" x14ac:dyDescent="0.15">
      <c r="A313" s="23"/>
      <c r="B313" s="105"/>
      <c r="C313" s="105"/>
      <c r="D313" s="279" t="s">
        <v>571</v>
      </c>
      <c r="I313" s="7">
        <f>H313*E313</f>
        <v>0</v>
      </c>
      <c r="L313" s="7">
        <f>K313+I313+G313</f>
        <v>0</v>
      </c>
      <c r="N313" s="385"/>
    </row>
    <row r="314" spans="1:14" x14ac:dyDescent="0.15">
      <c r="A314" s="23"/>
      <c r="B314" s="105"/>
      <c r="C314" s="105" t="s">
        <v>310</v>
      </c>
      <c r="D314" s="280"/>
      <c r="G314" s="227">
        <f>SUM(G304:G313)</f>
        <v>0</v>
      </c>
      <c r="I314" s="227">
        <f>SUM(I304:I313)</f>
        <v>0</v>
      </c>
      <c r="K314" s="227">
        <f>SUM(K304:K313)</f>
        <v>0</v>
      </c>
      <c r="L314" s="227">
        <f>K314+I314+G314</f>
        <v>0</v>
      </c>
      <c r="M314" s="227">
        <f>SUM(L304:L313)</f>
        <v>0</v>
      </c>
      <c r="N314" s="385"/>
    </row>
    <row r="315" spans="1:14" x14ac:dyDescent="0.15">
      <c r="A315" s="23"/>
      <c r="B315" s="105" t="s">
        <v>74</v>
      </c>
      <c r="C315" s="105" t="s">
        <v>453</v>
      </c>
      <c r="N315" s="385"/>
    </row>
    <row r="316" spans="1:14" ht="12.75" customHeight="1" x14ac:dyDescent="0.15">
      <c r="A316" s="23"/>
      <c r="B316" s="105"/>
      <c r="C316" s="105"/>
      <c r="D316" s="279" t="s">
        <v>297</v>
      </c>
      <c r="I316" s="7">
        <f>H316*E316</f>
        <v>0</v>
      </c>
      <c r="L316" s="7">
        <f>K316+I316+G316</f>
        <v>0</v>
      </c>
      <c r="N316" s="385"/>
    </row>
    <row r="317" spans="1:14" ht="12.75" customHeight="1" x14ac:dyDescent="0.15">
      <c r="A317" s="23"/>
      <c r="B317" s="105"/>
      <c r="C317" s="105"/>
      <c r="D317" s="279" t="s">
        <v>397</v>
      </c>
      <c r="I317" s="7">
        <f>H317*E317</f>
        <v>0</v>
      </c>
      <c r="L317" s="7">
        <f>K317+I317+G317</f>
        <v>0</v>
      </c>
      <c r="N317" s="385"/>
    </row>
    <row r="318" spans="1:14" ht="12.75" customHeight="1" x14ac:dyDescent="0.15">
      <c r="A318" s="23"/>
      <c r="B318" s="105"/>
      <c r="C318" s="105"/>
      <c r="D318" s="322" t="s">
        <v>84</v>
      </c>
      <c r="I318" s="7">
        <f>H318*E318</f>
        <v>0</v>
      </c>
      <c r="L318" s="7">
        <f>K318+I318+G318</f>
        <v>0</v>
      </c>
      <c r="N318" s="323" t="s">
        <v>763</v>
      </c>
    </row>
    <row r="319" spans="1:14" ht="12.75" customHeight="1" x14ac:dyDescent="0.15">
      <c r="A319" s="23"/>
      <c r="B319" s="105"/>
      <c r="C319" s="105"/>
      <c r="D319" s="279" t="s">
        <v>572</v>
      </c>
      <c r="I319" s="7">
        <f>H319*E319</f>
        <v>0</v>
      </c>
      <c r="L319" s="7">
        <f>K319+I319+G319</f>
        <v>0</v>
      </c>
      <c r="N319" s="385"/>
    </row>
    <row r="320" spans="1:14" x14ac:dyDescent="0.15">
      <c r="A320" s="23"/>
      <c r="B320" s="105"/>
      <c r="C320" s="105" t="s">
        <v>310</v>
      </c>
      <c r="D320" s="280"/>
      <c r="G320" s="227">
        <f>SUM(G316:G319)</f>
        <v>0</v>
      </c>
      <c r="I320" s="227">
        <f>SUM(I316:I319)</f>
        <v>0</v>
      </c>
      <c r="K320" s="227">
        <f>SUM(K316:K319)</f>
        <v>0</v>
      </c>
      <c r="L320" s="227">
        <f>K320+I320+G320</f>
        <v>0</v>
      </c>
      <c r="M320" s="227">
        <f>SUM(L316:L319)</f>
        <v>0</v>
      </c>
      <c r="N320" s="385"/>
    </row>
    <row r="321" spans="1:72" s="437" customFormat="1" x14ac:dyDescent="0.15">
      <c r="A321" s="23"/>
      <c r="B321" s="105"/>
      <c r="C321" s="105"/>
      <c r="D321" s="280"/>
      <c r="E321" s="7"/>
      <c r="F321" s="4"/>
      <c r="G321" s="226"/>
      <c r="H321" s="4"/>
      <c r="I321" s="226"/>
      <c r="J321" s="4"/>
      <c r="K321" s="226"/>
      <c r="L321" s="226"/>
      <c r="M321" s="226"/>
      <c r="N321" s="385"/>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row>
    <row r="322" spans="1:72" s="437" customFormat="1" x14ac:dyDescent="0.15">
      <c r="A322" s="23"/>
      <c r="D322" s="493" t="s">
        <v>920</v>
      </c>
      <c r="E322" s="172"/>
      <c r="F322" s="130"/>
      <c r="G322" s="240"/>
      <c r="H322" s="136"/>
      <c r="I322" s="240"/>
      <c r="J322" s="104"/>
      <c r="K322" s="117"/>
      <c r="L322" s="117"/>
      <c r="M322" s="115"/>
      <c r="N322" s="385"/>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row>
    <row r="323" spans="1:72" s="437" customFormat="1" x14ac:dyDescent="0.15">
      <c r="A323" s="23"/>
      <c r="D323" s="493"/>
      <c r="E323" s="172"/>
      <c r="F323" s="130"/>
      <c r="G323" s="240"/>
      <c r="H323" s="136"/>
      <c r="I323" s="240"/>
      <c r="J323" s="104"/>
      <c r="K323" s="117"/>
      <c r="L323" s="117"/>
      <c r="M323" s="115"/>
      <c r="N323" s="385"/>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row>
    <row r="324" spans="1:72" s="437" customFormat="1" x14ac:dyDescent="0.15">
      <c r="A324" s="23"/>
      <c r="D324" s="492" t="s">
        <v>915</v>
      </c>
      <c r="E324" s="172"/>
      <c r="F324" s="130"/>
      <c r="G324" s="494">
        <f>'5. Digital'!H63</f>
        <v>0</v>
      </c>
      <c r="H324" s="136"/>
      <c r="I324" s="494">
        <f>'5. Digital'!J63</f>
        <v>0</v>
      </c>
      <c r="J324" s="104"/>
      <c r="K324" s="494">
        <f>'5. Digital'!L63</f>
        <v>0</v>
      </c>
      <c r="L324" s="227">
        <f>K324+I324+G324</f>
        <v>0</v>
      </c>
      <c r="M324" s="494">
        <f>'5. Digital'!N65</f>
        <v>0</v>
      </c>
      <c r="N324" s="385"/>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row>
    <row r="325" spans="1:72" s="437" customFormat="1" x14ac:dyDescent="0.15">
      <c r="A325" s="23"/>
      <c r="D325" s="492"/>
      <c r="E325" s="172"/>
      <c r="F325" s="130"/>
      <c r="G325" s="240"/>
      <c r="H325" s="136"/>
      <c r="I325" s="240"/>
      <c r="J325" s="104"/>
      <c r="K325" s="240"/>
      <c r="L325" s="226"/>
      <c r="M325" s="240"/>
      <c r="N325" s="385"/>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row>
    <row r="326" spans="1:72" x14ac:dyDescent="0.15">
      <c r="A326" s="23"/>
      <c r="B326" s="105"/>
      <c r="C326" s="59" t="s">
        <v>275</v>
      </c>
      <c r="D326" s="123"/>
      <c r="L326" s="6"/>
      <c r="M326" s="10">
        <f>SUM(M278:M324)</f>
        <v>0</v>
      </c>
      <c r="N326" s="414"/>
    </row>
    <row r="327" spans="1:72" ht="15" customHeight="1" x14ac:dyDescent="0.15">
      <c r="A327" s="23"/>
      <c r="B327" s="105" t="s">
        <v>276</v>
      </c>
      <c r="C327" s="105" t="s">
        <v>396</v>
      </c>
      <c r="N327" s="385"/>
    </row>
    <row r="328" spans="1:72" ht="12.75" customHeight="1" x14ac:dyDescent="0.15">
      <c r="A328" s="23"/>
      <c r="B328" s="105"/>
      <c r="C328" s="105"/>
      <c r="D328" s="322" t="s">
        <v>573</v>
      </c>
      <c r="G328" s="7">
        <f>F328*E328</f>
        <v>0</v>
      </c>
      <c r="I328" s="7">
        <f>H328*E328</f>
        <v>0</v>
      </c>
      <c r="K328" s="7">
        <f>J328*E328</f>
        <v>0</v>
      </c>
      <c r="L328" s="7">
        <f t="shared" ref="L328:L333" si="27">K328+I328+G328</f>
        <v>0</v>
      </c>
      <c r="N328" s="385"/>
    </row>
    <row r="329" spans="1:72" ht="12.75" customHeight="1" x14ac:dyDescent="0.15">
      <c r="A329" s="23"/>
      <c r="B329" s="105"/>
      <c r="C329" s="105"/>
      <c r="D329" s="279" t="s">
        <v>189</v>
      </c>
      <c r="I329" s="7">
        <f>H329*E329</f>
        <v>0</v>
      </c>
      <c r="L329" s="7">
        <f t="shared" si="27"/>
        <v>0</v>
      </c>
      <c r="N329" s="385"/>
    </row>
    <row r="330" spans="1:72" ht="12.75" customHeight="1" x14ac:dyDescent="0.15">
      <c r="A330" s="23"/>
      <c r="B330" s="105"/>
      <c r="C330" s="105"/>
      <c r="D330" s="322" t="s">
        <v>380</v>
      </c>
      <c r="G330" s="7">
        <f>F330*E330</f>
        <v>0</v>
      </c>
      <c r="I330" s="7">
        <f>H330*E330</f>
        <v>0</v>
      </c>
      <c r="L330" s="7">
        <f t="shared" si="27"/>
        <v>0</v>
      </c>
      <c r="N330" s="385"/>
    </row>
    <row r="331" spans="1:72" ht="12.75" customHeight="1" x14ac:dyDescent="0.15">
      <c r="A331" s="23"/>
      <c r="B331" s="105"/>
      <c r="C331" s="105"/>
      <c r="D331" s="279" t="s">
        <v>223</v>
      </c>
      <c r="I331" s="7">
        <f>H331*E331</f>
        <v>0</v>
      </c>
      <c r="L331" s="7">
        <f t="shared" si="27"/>
        <v>0</v>
      </c>
      <c r="N331" s="385"/>
    </row>
    <row r="332" spans="1:72" ht="12.75" customHeight="1" x14ac:dyDescent="0.15">
      <c r="A332" s="23"/>
      <c r="B332" s="105"/>
      <c r="C332" s="105"/>
      <c r="D332" s="279" t="s">
        <v>155</v>
      </c>
      <c r="I332" s="7">
        <f>H332*E332</f>
        <v>0</v>
      </c>
      <c r="L332" s="7">
        <f t="shared" si="27"/>
        <v>0</v>
      </c>
      <c r="N332" s="385"/>
    </row>
    <row r="333" spans="1:72" x14ac:dyDescent="0.15">
      <c r="A333" s="23"/>
      <c r="B333" s="105"/>
      <c r="C333" s="105" t="s">
        <v>167</v>
      </c>
      <c r="D333" s="280"/>
      <c r="G333" s="227">
        <f>SUM(G328:G332)</f>
        <v>0</v>
      </c>
      <c r="I333" s="227">
        <f>SUM(I328:I332)</f>
        <v>0</v>
      </c>
      <c r="K333" s="227">
        <f>SUM(K328:K332)</f>
        <v>0</v>
      </c>
      <c r="L333" s="227">
        <f t="shared" si="27"/>
        <v>0</v>
      </c>
      <c r="M333" s="227">
        <f>SUM(L328:L332)</f>
        <v>0</v>
      </c>
      <c r="N333" s="385"/>
    </row>
    <row r="334" spans="1:72" s="102" customFormat="1" ht="12.75" customHeight="1" x14ac:dyDescent="0.15">
      <c r="A334" s="23"/>
      <c r="B334" s="105" t="s">
        <v>168</v>
      </c>
      <c r="C334" s="105" t="s">
        <v>103</v>
      </c>
      <c r="D334" s="279"/>
      <c r="E334" s="175"/>
      <c r="F334" s="4"/>
      <c r="G334" s="247"/>
      <c r="H334" s="136"/>
      <c r="I334" s="164"/>
      <c r="J334" s="136"/>
      <c r="K334" s="164"/>
      <c r="L334" s="164"/>
      <c r="M334" s="164"/>
      <c r="N334" s="385"/>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row>
    <row r="335" spans="1:72" ht="12.75" customHeight="1" x14ac:dyDescent="0.15">
      <c r="B335" s="105"/>
      <c r="C335" s="105"/>
      <c r="D335" s="292" t="s">
        <v>574</v>
      </c>
      <c r="G335" s="7">
        <f>F335*E335</f>
        <v>0</v>
      </c>
      <c r="L335" s="7">
        <f t="shared" ref="L335:L349" si="28">G335+I335+K335</f>
        <v>0</v>
      </c>
      <c r="N335" s="385"/>
    </row>
    <row r="336" spans="1:72" ht="12.75" customHeight="1" x14ac:dyDescent="0.15">
      <c r="A336" s="23"/>
      <c r="B336" s="105"/>
      <c r="C336" s="105"/>
      <c r="D336" s="279" t="s">
        <v>575</v>
      </c>
      <c r="G336" s="7">
        <f t="shared" ref="G336:G341" si="29">F336*E336</f>
        <v>0</v>
      </c>
      <c r="L336" s="7">
        <f t="shared" si="28"/>
        <v>0</v>
      </c>
      <c r="N336" s="385"/>
    </row>
    <row r="337" spans="1:72" ht="12.75" customHeight="1" x14ac:dyDescent="0.15">
      <c r="A337" s="23"/>
      <c r="B337" s="105"/>
      <c r="C337" s="105"/>
      <c r="D337" s="279" t="s">
        <v>576</v>
      </c>
      <c r="G337" s="7">
        <f t="shared" si="29"/>
        <v>0</v>
      </c>
      <c r="L337" s="7">
        <f t="shared" si="28"/>
        <v>0</v>
      </c>
      <c r="N337" s="385"/>
    </row>
    <row r="338" spans="1:72" ht="12.75" customHeight="1" x14ac:dyDescent="0.15">
      <c r="A338" s="23"/>
      <c r="B338" s="105"/>
      <c r="C338" s="105"/>
      <c r="D338" s="279" t="s">
        <v>577</v>
      </c>
      <c r="G338" s="7">
        <f t="shared" si="29"/>
        <v>0</v>
      </c>
      <c r="L338" s="7">
        <f t="shared" si="28"/>
        <v>0</v>
      </c>
      <c r="N338" s="385"/>
    </row>
    <row r="339" spans="1:72" ht="12.75" customHeight="1" x14ac:dyDescent="0.15">
      <c r="A339" s="23"/>
      <c r="B339" s="105"/>
      <c r="C339" s="105"/>
      <c r="D339" s="292" t="s">
        <v>578</v>
      </c>
      <c r="G339" s="7">
        <f t="shared" si="29"/>
        <v>0</v>
      </c>
      <c r="L339" s="7">
        <f t="shared" si="28"/>
        <v>0</v>
      </c>
      <c r="N339" s="385"/>
    </row>
    <row r="340" spans="1:72" ht="12.75" customHeight="1" x14ac:dyDescent="0.15">
      <c r="A340" s="23"/>
      <c r="B340" s="105"/>
      <c r="C340" s="105"/>
      <c r="D340" s="279" t="s">
        <v>575</v>
      </c>
      <c r="G340" s="7">
        <f t="shared" si="29"/>
        <v>0</v>
      </c>
      <c r="I340" s="7">
        <f>SUM(E340)*H340</f>
        <v>0</v>
      </c>
      <c r="L340" s="7">
        <f t="shared" si="28"/>
        <v>0</v>
      </c>
      <c r="N340" s="385"/>
    </row>
    <row r="341" spans="1:72" s="102" customFormat="1" ht="12.75" customHeight="1" x14ac:dyDescent="0.15">
      <c r="A341" s="23"/>
      <c r="B341" s="105"/>
      <c r="C341" s="105"/>
      <c r="D341" s="279" t="s">
        <v>530</v>
      </c>
      <c r="E341" s="176"/>
      <c r="F341" s="104"/>
      <c r="G341" s="7">
        <f t="shared" si="29"/>
        <v>0</v>
      </c>
      <c r="H341" s="104"/>
      <c r="I341" s="7">
        <f>SUM(E341)*H341</f>
        <v>0</v>
      </c>
      <c r="J341" s="104"/>
      <c r="K341" s="117"/>
      <c r="L341" s="7">
        <f t="shared" si="28"/>
        <v>0</v>
      </c>
      <c r="M341" s="117"/>
      <c r="N341" s="385"/>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row>
    <row r="342" spans="1:72" ht="12.75" customHeight="1" x14ac:dyDescent="0.15">
      <c r="B342" s="105"/>
      <c r="C342" s="105"/>
      <c r="D342" s="279" t="s">
        <v>595</v>
      </c>
      <c r="G342" s="7">
        <f t="shared" ref="G342:G348" si="30">F342*E342</f>
        <v>0</v>
      </c>
      <c r="I342" s="7">
        <f t="shared" ref="I342:I348" si="31">H342*E342</f>
        <v>0</v>
      </c>
      <c r="L342" s="7">
        <f t="shared" si="28"/>
        <v>0</v>
      </c>
      <c r="N342" s="385"/>
    </row>
    <row r="343" spans="1:72" ht="12.75" customHeight="1" x14ac:dyDescent="0.15">
      <c r="A343" s="23"/>
      <c r="B343" s="105"/>
      <c r="C343" s="105"/>
      <c r="D343" s="279" t="s">
        <v>577</v>
      </c>
      <c r="G343" s="7">
        <f t="shared" si="30"/>
        <v>0</v>
      </c>
      <c r="I343" s="7">
        <f t="shared" si="31"/>
        <v>0</v>
      </c>
      <c r="L343" s="7">
        <f t="shared" si="28"/>
        <v>0</v>
      </c>
      <c r="N343" s="385"/>
    </row>
    <row r="344" spans="1:72" ht="12.75" customHeight="1" x14ac:dyDescent="0.15">
      <c r="A344" s="23"/>
      <c r="B344" s="105"/>
      <c r="C344" s="105"/>
      <c r="D344" s="322" t="s">
        <v>596</v>
      </c>
      <c r="G344" s="7">
        <f t="shared" si="30"/>
        <v>0</v>
      </c>
      <c r="I344" s="7">
        <f t="shared" si="31"/>
        <v>0</v>
      </c>
      <c r="L344" s="7">
        <f t="shared" si="28"/>
        <v>0</v>
      </c>
      <c r="N344" s="385"/>
    </row>
    <row r="345" spans="1:72" ht="12.75" customHeight="1" x14ac:dyDescent="0.15">
      <c r="A345" s="23"/>
      <c r="B345" s="105"/>
      <c r="C345" s="105"/>
      <c r="D345" s="311" t="s">
        <v>47</v>
      </c>
      <c r="G345" s="7">
        <f t="shared" si="30"/>
        <v>0</v>
      </c>
      <c r="I345" s="7">
        <f t="shared" si="31"/>
        <v>0</v>
      </c>
      <c r="L345" s="7">
        <f t="shared" si="28"/>
        <v>0</v>
      </c>
      <c r="N345" s="385"/>
    </row>
    <row r="346" spans="1:72" ht="12.75" customHeight="1" x14ac:dyDescent="0.15">
      <c r="A346" s="23"/>
      <c r="B346" s="105"/>
      <c r="C346" s="105"/>
      <c r="D346" s="292" t="s">
        <v>611</v>
      </c>
      <c r="G346" s="7">
        <f t="shared" si="30"/>
        <v>0</v>
      </c>
      <c r="I346" s="7">
        <f t="shared" si="31"/>
        <v>0</v>
      </c>
      <c r="L346" s="7">
        <f t="shared" si="28"/>
        <v>0</v>
      </c>
      <c r="N346" s="385"/>
    </row>
    <row r="347" spans="1:72" ht="12.75" customHeight="1" x14ac:dyDescent="0.15">
      <c r="A347" s="23"/>
      <c r="B347" s="105"/>
      <c r="C347" s="105"/>
      <c r="D347" s="279" t="s">
        <v>597</v>
      </c>
      <c r="G347" s="7">
        <f t="shared" si="30"/>
        <v>0</v>
      </c>
      <c r="I347" s="7">
        <f t="shared" si="31"/>
        <v>0</v>
      </c>
      <c r="L347" s="7">
        <f t="shared" si="28"/>
        <v>0</v>
      </c>
      <c r="N347" s="385"/>
    </row>
    <row r="348" spans="1:72" ht="12.75" customHeight="1" x14ac:dyDescent="0.15">
      <c r="A348" s="23"/>
      <c r="B348" s="105"/>
      <c r="C348" s="105"/>
      <c r="D348" s="279" t="s">
        <v>598</v>
      </c>
      <c r="G348" s="7">
        <f t="shared" si="30"/>
        <v>0</v>
      </c>
      <c r="I348" s="7">
        <f t="shared" si="31"/>
        <v>0</v>
      </c>
      <c r="L348" s="7">
        <f t="shared" si="28"/>
        <v>0</v>
      </c>
      <c r="N348" s="385"/>
    </row>
    <row r="349" spans="1:72" x14ac:dyDescent="0.15">
      <c r="A349" s="23"/>
      <c r="B349" s="105"/>
      <c r="C349" s="105" t="s">
        <v>310</v>
      </c>
      <c r="D349" s="280"/>
      <c r="G349" s="227">
        <f>SUM(G335:G348)</f>
        <v>0</v>
      </c>
      <c r="I349" s="227">
        <f>SUM(I335:I348)</f>
        <v>0</v>
      </c>
      <c r="K349" s="227">
        <f>SUM(K335:K348)</f>
        <v>0</v>
      </c>
      <c r="L349" s="227">
        <f t="shared" si="28"/>
        <v>0</v>
      </c>
      <c r="M349" s="227">
        <f>SUM(L335:L348)</f>
        <v>0</v>
      </c>
      <c r="N349" s="385" t="s">
        <v>475</v>
      </c>
    </row>
    <row r="350" spans="1:72" s="102" customFormat="1" ht="14.25" customHeight="1" x14ac:dyDescent="0.15">
      <c r="A350" s="23"/>
      <c r="B350" s="105" t="s">
        <v>492</v>
      </c>
      <c r="C350" s="105" t="s">
        <v>599</v>
      </c>
      <c r="D350" s="279"/>
      <c r="E350" s="177"/>
      <c r="F350" s="104"/>
      <c r="G350" s="117"/>
      <c r="H350" s="104"/>
      <c r="I350" s="117"/>
      <c r="J350" s="104"/>
      <c r="K350" s="117"/>
      <c r="L350" s="117"/>
      <c r="M350" s="117"/>
      <c r="N350" s="385"/>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row>
    <row r="351" spans="1:72" ht="12.75" customHeight="1" x14ac:dyDescent="0.15">
      <c r="B351" s="105"/>
      <c r="C351" s="105"/>
      <c r="D351" s="279" t="s">
        <v>381</v>
      </c>
      <c r="L351" s="7">
        <f t="shared" ref="L351:L358" si="32">G351+I351+K351</f>
        <v>0</v>
      </c>
      <c r="N351" s="385"/>
    </row>
    <row r="352" spans="1:72" ht="12.75" customHeight="1" x14ac:dyDescent="0.15">
      <c r="A352" s="23"/>
      <c r="B352" s="105"/>
      <c r="C352" s="105"/>
      <c r="D352" s="279" t="s">
        <v>53</v>
      </c>
      <c r="L352" s="7">
        <f t="shared" si="32"/>
        <v>0</v>
      </c>
      <c r="N352" s="385"/>
    </row>
    <row r="353" spans="1:72" ht="12.75" customHeight="1" x14ac:dyDescent="0.15">
      <c r="A353" s="23"/>
      <c r="B353" s="105"/>
      <c r="C353" s="105"/>
      <c r="D353" s="279" t="s">
        <v>131</v>
      </c>
      <c r="L353" s="7">
        <f t="shared" si="32"/>
        <v>0</v>
      </c>
      <c r="N353" s="385"/>
    </row>
    <row r="354" spans="1:72" ht="12.75" customHeight="1" x14ac:dyDescent="0.15">
      <c r="A354" s="23"/>
      <c r="B354" s="105"/>
      <c r="C354" s="105"/>
      <c r="D354" s="279" t="s">
        <v>45</v>
      </c>
      <c r="L354" s="7">
        <f t="shared" si="32"/>
        <v>0</v>
      </c>
      <c r="N354" s="385"/>
    </row>
    <row r="355" spans="1:72" ht="12.75" customHeight="1" x14ac:dyDescent="0.15">
      <c r="A355" s="23"/>
      <c r="B355" s="105"/>
      <c r="C355" s="105"/>
      <c r="D355" s="279" t="s">
        <v>51</v>
      </c>
      <c r="L355" s="7">
        <f t="shared" si="32"/>
        <v>0</v>
      </c>
      <c r="N355" s="385"/>
    </row>
    <row r="356" spans="1:72" s="102" customFormat="1" ht="12.75" customHeight="1" x14ac:dyDescent="0.15">
      <c r="A356" s="23"/>
      <c r="B356" s="105"/>
      <c r="C356" s="105"/>
      <c r="D356" s="279" t="s">
        <v>115</v>
      </c>
      <c r="E356" s="7"/>
      <c r="F356" s="4"/>
      <c r="G356" s="7"/>
      <c r="H356" s="4"/>
      <c r="I356" s="7"/>
      <c r="J356" s="4"/>
      <c r="K356" s="7"/>
      <c r="L356" s="7">
        <f t="shared" si="32"/>
        <v>0</v>
      </c>
      <c r="M356" s="7"/>
      <c r="N356" s="429"/>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row>
    <row r="357" spans="1:72" ht="12.75" customHeight="1" x14ac:dyDescent="0.15">
      <c r="B357" s="105"/>
      <c r="C357" s="105"/>
      <c r="D357" s="279" t="s">
        <v>336</v>
      </c>
      <c r="E357" s="2"/>
      <c r="F357" s="24"/>
      <c r="H357" s="248"/>
      <c r="L357" s="7">
        <f t="shared" si="32"/>
        <v>0</v>
      </c>
      <c r="N357" s="385"/>
    </row>
    <row r="358" spans="1:72" ht="12.75" customHeight="1" x14ac:dyDescent="0.15">
      <c r="A358" s="23"/>
      <c r="B358" s="105"/>
      <c r="C358" s="105"/>
      <c r="D358" s="279" t="s">
        <v>337</v>
      </c>
      <c r="E358" s="2"/>
      <c r="F358" s="24"/>
      <c r="H358" s="248"/>
      <c r="L358" s="7">
        <f t="shared" si="32"/>
        <v>0</v>
      </c>
      <c r="N358" s="385"/>
    </row>
    <row r="359" spans="1:72" ht="12.75" customHeight="1" x14ac:dyDescent="0.15">
      <c r="A359" s="23"/>
      <c r="B359" s="105"/>
      <c r="C359" s="105"/>
      <c r="D359" s="279" t="s">
        <v>407</v>
      </c>
      <c r="L359" s="7">
        <f>G359+I359+K359</f>
        <v>0</v>
      </c>
      <c r="N359" s="385"/>
    </row>
    <row r="360" spans="1:72" ht="12.75" customHeight="1" x14ac:dyDescent="0.15">
      <c r="A360" s="23"/>
      <c r="B360" s="105"/>
      <c r="C360" s="105"/>
      <c r="D360" s="279" t="s">
        <v>374</v>
      </c>
      <c r="L360" s="7">
        <f>G360+I360+K360</f>
        <v>0</v>
      </c>
      <c r="N360" s="385"/>
    </row>
    <row r="361" spans="1:72" s="251" customFormat="1" ht="12.75" customHeight="1" x14ac:dyDescent="0.15">
      <c r="A361" s="51"/>
      <c r="B361" s="249"/>
      <c r="C361" s="249"/>
      <c r="D361" s="370" t="s">
        <v>338</v>
      </c>
      <c r="E361" s="276" t="s">
        <v>52</v>
      </c>
      <c r="F361" s="24"/>
      <c r="G361" s="159" t="s">
        <v>229</v>
      </c>
      <c r="H361" s="24" t="s">
        <v>27</v>
      </c>
      <c r="I361" s="52"/>
      <c r="J361" s="53"/>
      <c r="K361" s="52"/>
      <c r="L361" s="52"/>
      <c r="M361" s="52"/>
      <c r="N361" s="385"/>
      <c r="O361" s="250"/>
      <c r="P361" s="250"/>
      <c r="Q361" s="250"/>
      <c r="R361" s="250"/>
      <c r="S361" s="250"/>
      <c r="T361" s="250"/>
      <c r="U361" s="250"/>
      <c r="V361" s="250"/>
      <c r="W361" s="250"/>
      <c r="X361" s="250"/>
      <c r="Y361" s="250"/>
      <c r="Z361" s="250"/>
      <c r="AA361" s="250"/>
      <c r="AB361" s="250"/>
      <c r="AC361" s="250"/>
      <c r="AD361" s="250"/>
      <c r="AE361" s="250"/>
      <c r="AF361" s="250"/>
      <c r="AG361" s="250"/>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row>
    <row r="362" spans="1:72" s="102" customFormat="1" ht="12.75" customHeight="1" x14ac:dyDescent="0.15">
      <c r="A362" s="118"/>
      <c r="B362" s="105"/>
      <c r="C362" s="105"/>
      <c r="D362" s="279" t="s">
        <v>44</v>
      </c>
      <c r="E362" s="7"/>
      <c r="F362" s="4"/>
      <c r="G362" s="160"/>
      <c r="H362" s="4"/>
      <c r="I362" s="7">
        <f>H362*G362*E362</f>
        <v>0</v>
      </c>
      <c r="J362" s="4"/>
      <c r="K362" s="7"/>
      <c r="L362" s="7">
        <f>I362+K362</f>
        <v>0</v>
      </c>
      <c r="M362" s="7"/>
      <c r="N362" s="430"/>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row>
    <row r="363" spans="1:72" ht="12.75" customHeight="1" x14ac:dyDescent="0.15">
      <c r="B363" s="105"/>
      <c r="C363" s="105"/>
      <c r="D363" s="279" t="s">
        <v>493</v>
      </c>
      <c r="G363" s="160"/>
      <c r="I363" s="7">
        <f>H363*G363*E363</f>
        <v>0</v>
      </c>
      <c r="L363" s="7">
        <f>I363+K363</f>
        <v>0</v>
      </c>
      <c r="N363" s="385"/>
    </row>
    <row r="364" spans="1:72" ht="12.75" customHeight="1" x14ac:dyDescent="0.15">
      <c r="A364" s="23"/>
      <c r="B364" s="105"/>
      <c r="C364" s="105"/>
      <c r="D364" s="279" t="s">
        <v>494</v>
      </c>
      <c r="G364" s="160"/>
      <c r="I364" s="7">
        <f>H364*G364*E364</f>
        <v>0</v>
      </c>
      <c r="L364" s="7">
        <f>I364+K364</f>
        <v>0</v>
      </c>
      <c r="N364" s="385"/>
    </row>
    <row r="365" spans="1:72" ht="12.75" customHeight="1" x14ac:dyDescent="0.15">
      <c r="A365" s="23"/>
      <c r="B365" s="105"/>
      <c r="C365" s="105"/>
      <c r="D365" s="279" t="s">
        <v>406</v>
      </c>
      <c r="G365" s="161"/>
      <c r="I365" s="7">
        <f>H365*G365*E365</f>
        <v>0</v>
      </c>
      <c r="L365" s="7">
        <f>I365+K365</f>
        <v>0</v>
      </c>
      <c r="N365" s="385"/>
    </row>
    <row r="366" spans="1:72" s="102" customFormat="1" ht="12.75" customHeight="1" x14ac:dyDescent="0.15">
      <c r="A366" s="23"/>
      <c r="B366" s="105"/>
      <c r="C366" s="105"/>
      <c r="D366" s="279" t="s">
        <v>331</v>
      </c>
      <c r="E366" s="1" t="s">
        <v>116</v>
      </c>
      <c r="F366" s="4"/>
      <c r="G366" s="162"/>
      <c r="H366" s="4"/>
      <c r="I366" s="7"/>
      <c r="J366" s="4"/>
      <c r="K366" s="7"/>
      <c r="L366" s="7"/>
      <c r="M366" s="7"/>
      <c r="N366" s="429"/>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row>
    <row r="367" spans="1:72" ht="12.75" customHeight="1" x14ac:dyDescent="0.15">
      <c r="B367" s="105"/>
      <c r="C367" s="105"/>
      <c r="D367" s="279" t="s">
        <v>45</v>
      </c>
      <c r="G367" s="160"/>
      <c r="I367" s="7">
        <f>H367*G367*E367</f>
        <v>0</v>
      </c>
      <c r="L367" s="7">
        <f>I367+K367</f>
        <v>0</v>
      </c>
      <c r="N367" s="385"/>
    </row>
    <row r="368" spans="1:72" ht="12.75" customHeight="1" x14ac:dyDescent="0.15">
      <c r="A368" s="23"/>
      <c r="B368" s="105"/>
      <c r="C368" s="105"/>
      <c r="D368" s="279" t="s">
        <v>46</v>
      </c>
      <c r="G368" s="161"/>
      <c r="I368" s="7">
        <f>H368*G368*E368</f>
        <v>0</v>
      </c>
      <c r="L368" s="7">
        <f>I368+K368</f>
        <v>0</v>
      </c>
      <c r="N368" s="385"/>
    </row>
    <row r="369" spans="1:72" ht="12.75" customHeight="1" x14ac:dyDescent="0.15">
      <c r="A369" s="23"/>
      <c r="B369" s="105"/>
      <c r="C369" s="105" t="s">
        <v>310</v>
      </c>
      <c r="D369" s="280"/>
      <c r="G369" s="227">
        <f>SUM(G351:G360)</f>
        <v>0</v>
      </c>
      <c r="I369" s="227">
        <f>SUM(I351:I368)</f>
        <v>0</v>
      </c>
      <c r="K369" s="227">
        <f>SUM(K351:K368)</f>
        <v>0</v>
      </c>
      <c r="L369" s="227">
        <f>G369+I369+K369</f>
        <v>0</v>
      </c>
      <c r="M369" s="227">
        <f>SUM(L351:L368)</f>
        <v>0</v>
      </c>
      <c r="N369" s="385"/>
    </row>
    <row r="370" spans="1:72" ht="12.75" customHeight="1" x14ac:dyDescent="0.15">
      <c r="A370" s="23"/>
      <c r="B370" s="105" t="s">
        <v>333</v>
      </c>
      <c r="C370" s="105" t="s">
        <v>104</v>
      </c>
      <c r="N370" s="385"/>
    </row>
    <row r="371" spans="1:72" ht="24.75" customHeight="1" x14ac:dyDescent="0.15">
      <c r="A371" s="23"/>
      <c r="B371" s="105"/>
      <c r="C371" s="105"/>
      <c r="D371" s="322" t="s">
        <v>679</v>
      </c>
      <c r="G371" s="7">
        <f>SUM(E371)*F371</f>
        <v>0</v>
      </c>
      <c r="L371" s="7">
        <f t="shared" ref="L371:L376" si="33">G371+I371+K371</f>
        <v>0</v>
      </c>
      <c r="N371" s="325" t="s">
        <v>973</v>
      </c>
    </row>
    <row r="372" spans="1:72" ht="12.75" customHeight="1" x14ac:dyDescent="0.15">
      <c r="B372" s="105"/>
      <c r="C372" s="105"/>
      <c r="D372" s="322" t="s">
        <v>680</v>
      </c>
      <c r="L372" s="7">
        <f t="shared" si="33"/>
        <v>0</v>
      </c>
      <c r="N372" s="323" t="s">
        <v>888</v>
      </c>
    </row>
    <row r="373" spans="1:72" ht="12.75" customHeight="1" x14ac:dyDescent="0.15">
      <c r="A373" s="23"/>
      <c r="B373" s="105"/>
      <c r="C373" s="105"/>
      <c r="D373" s="322" t="s">
        <v>600</v>
      </c>
      <c r="L373" s="7">
        <f t="shared" si="33"/>
        <v>0</v>
      </c>
      <c r="N373" s="385"/>
    </row>
    <row r="374" spans="1:72" ht="12.75" customHeight="1" x14ac:dyDescent="0.15">
      <c r="A374" s="23"/>
      <c r="B374" s="105"/>
      <c r="C374" s="105"/>
      <c r="D374" s="322" t="s">
        <v>678</v>
      </c>
      <c r="L374" s="7">
        <f t="shared" si="33"/>
        <v>0</v>
      </c>
      <c r="N374" s="385"/>
    </row>
    <row r="375" spans="1:72" ht="12.75" customHeight="1" x14ac:dyDescent="0.15">
      <c r="A375" s="23"/>
      <c r="B375" s="105"/>
      <c r="C375" s="105"/>
      <c r="D375" s="322" t="s">
        <v>668</v>
      </c>
      <c r="L375" s="7">
        <f t="shared" si="33"/>
        <v>0</v>
      </c>
      <c r="N375" s="323" t="s">
        <v>713</v>
      </c>
    </row>
    <row r="376" spans="1:72" ht="12.75" customHeight="1" x14ac:dyDescent="0.15">
      <c r="A376" s="23"/>
      <c r="B376" s="105"/>
      <c r="C376" s="105" t="s">
        <v>310</v>
      </c>
      <c r="D376" s="280"/>
      <c r="G376" s="227">
        <f>SUM(G371:G375)</f>
        <v>0</v>
      </c>
      <c r="I376" s="227">
        <f>SUM(I371:I375)</f>
        <v>0</v>
      </c>
      <c r="K376" s="227">
        <f>SUM(K371:K375)</f>
        <v>0</v>
      </c>
      <c r="L376" s="227">
        <f t="shared" si="33"/>
        <v>0</v>
      </c>
      <c r="M376" s="227">
        <f>SUM(L371:L375)</f>
        <v>0</v>
      </c>
      <c r="N376" s="385"/>
    </row>
    <row r="377" spans="1:72" s="102" customFormat="1" ht="15.75" customHeight="1" x14ac:dyDescent="0.15">
      <c r="A377" s="23"/>
      <c r="B377" s="105"/>
      <c r="C377" s="6"/>
      <c r="D377" s="247"/>
      <c r="E377" s="117"/>
      <c r="F377" s="104"/>
      <c r="G377" s="117"/>
      <c r="H377" s="104"/>
      <c r="I377" s="117"/>
      <c r="J377" s="104"/>
      <c r="K377" s="117"/>
      <c r="L377" s="117"/>
      <c r="M377" s="117"/>
      <c r="N377" s="416"/>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row>
    <row r="378" spans="1:72" ht="13.5" customHeight="1" x14ac:dyDescent="0.15">
      <c r="B378" s="105" t="s">
        <v>334</v>
      </c>
      <c r="C378" s="105" t="s">
        <v>335</v>
      </c>
      <c r="N378" s="385"/>
    </row>
    <row r="379" spans="1:72" ht="12.75" customHeight="1" x14ac:dyDescent="0.15">
      <c r="A379" s="23"/>
      <c r="B379" s="105"/>
      <c r="C379" s="105"/>
      <c r="D379" s="322" t="s">
        <v>140</v>
      </c>
      <c r="G379" s="7">
        <f t="shared" ref="G379:G387" si="34">E379*F379</f>
        <v>0</v>
      </c>
      <c r="I379" s="7">
        <f t="shared" ref="I379:I387" si="35">E379*H379</f>
        <v>0</v>
      </c>
      <c r="K379" s="7">
        <f t="shared" ref="K379:K387" si="36">E379*J379</f>
        <v>0</v>
      </c>
      <c r="L379" s="7">
        <f t="shared" ref="L379:L387" si="37">G379+I379+K379</f>
        <v>0</v>
      </c>
      <c r="N379" s="385"/>
    </row>
    <row r="380" spans="1:72" ht="12.75" customHeight="1" x14ac:dyDescent="0.15">
      <c r="A380" s="23"/>
      <c r="B380" s="105"/>
      <c r="C380" s="105"/>
      <c r="D380" s="322" t="s">
        <v>495</v>
      </c>
      <c r="G380" s="7">
        <f t="shared" si="34"/>
        <v>0</v>
      </c>
      <c r="I380" s="7">
        <f t="shared" si="35"/>
        <v>0</v>
      </c>
      <c r="K380" s="7">
        <f t="shared" si="36"/>
        <v>0</v>
      </c>
      <c r="L380" s="7">
        <f t="shared" si="37"/>
        <v>0</v>
      </c>
      <c r="N380" s="385"/>
    </row>
    <row r="381" spans="1:72" ht="12.75" customHeight="1" x14ac:dyDescent="0.15">
      <c r="A381" s="23"/>
      <c r="B381" s="105"/>
      <c r="C381" s="105"/>
      <c r="D381" s="279" t="s">
        <v>500</v>
      </c>
      <c r="G381" s="7">
        <f>E381*F381</f>
        <v>0</v>
      </c>
      <c r="I381" s="7">
        <f>E381*H381</f>
        <v>0</v>
      </c>
      <c r="K381" s="7">
        <f>E381*J381</f>
        <v>0</v>
      </c>
      <c r="L381" s="7">
        <f>G381+I381+K381</f>
        <v>0</v>
      </c>
      <c r="N381" s="385"/>
    </row>
    <row r="382" spans="1:72" ht="12.75" customHeight="1" x14ac:dyDescent="0.15">
      <c r="A382" s="23"/>
      <c r="B382" s="105"/>
      <c r="C382" s="105"/>
      <c r="D382" s="322" t="s">
        <v>601</v>
      </c>
      <c r="G382" s="7">
        <f>E382*F382</f>
        <v>0</v>
      </c>
      <c r="I382" s="7">
        <f>E382*H382</f>
        <v>0</v>
      </c>
      <c r="K382" s="7">
        <f>E382*J382</f>
        <v>0</v>
      </c>
      <c r="L382" s="7">
        <f>SUM(K382+I382+G382)</f>
        <v>0</v>
      </c>
      <c r="N382" s="385"/>
    </row>
    <row r="383" spans="1:72" ht="12.75" customHeight="1" x14ac:dyDescent="0.15">
      <c r="A383" s="23"/>
      <c r="B383" s="105"/>
      <c r="C383" s="105"/>
      <c r="D383" s="279" t="s">
        <v>496</v>
      </c>
      <c r="G383" s="7">
        <f>E383*F383</f>
        <v>0</v>
      </c>
      <c r="I383" s="7">
        <f>E383*H383</f>
        <v>0</v>
      </c>
      <c r="K383" s="7">
        <f>E383*J383</f>
        <v>0</v>
      </c>
      <c r="L383" s="7">
        <f t="shared" si="37"/>
        <v>0</v>
      </c>
      <c r="N383" s="385"/>
    </row>
    <row r="384" spans="1:72" ht="12.75" customHeight="1" x14ac:dyDescent="0.15">
      <c r="A384" s="23"/>
      <c r="B384" s="105"/>
      <c r="C384" s="105"/>
      <c r="D384" s="279" t="s">
        <v>24</v>
      </c>
      <c r="G384" s="7">
        <f t="shared" si="34"/>
        <v>0</v>
      </c>
      <c r="I384" s="7">
        <f t="shared" si="35"/>
        <v>0</v>
      </c>
      <c r="K384" s="7">
        <f t="shared" si="36"/>
        <v>0</v>
      </c>
      <c r="L384" s="7">
        <f t="shared" si="37"/>
        <v>0</v>
      </c>
      <c r="N384" s="385"/>
    </row>
    <row r="385" spans="1:72" ht="12.75" customHeight="1" x14ac:dyDescent="0.15">
      <c r="A385" s="23"/>
      <c r="B385" s="105"/>
      <c r="C385" s="105"/>
      <c r="D385" s="279" t="s">
        <v>193</v>
      </c>
      <c r="G385" s="7">
        <f t="shared" si="34"/>
        <v>0</v>
      </c>
      <c r="I385" s="7">
        <f t="shared" si="35"/>
        <v>0</v>
      </c>
      <c r="K385" s="7">
        <f t="shared" si="36"/>
        <v>0</v>
      </c>
      <c r="L385" s="7">
        <f t="shared" si="37"/>
        <v>0</v>
      </c>
      <c r="N385" s="385"/>
    </row>
    <row r="386" spans="1:72" ht="12.75" customHeight="1" x14ac:dyDescent="0.15">
      <c r="A386" s="23"/>
      <c r="B386" s="105"/>
      <c r="C386" s="105"/>
      <c r="D386" s="279" t="s">
        <v>501</v>
      </c>
      <c r="G386" s="7">
        <f t="shared" si="34"/>
        <v>0</v>
      </c>
      <c r="I386" s="7">
        <f t="shared" si="35"/>
        <v>0</v>
      </c>
      <c r="K386" s="7">
        <f t="shared" si="36"/>
        <v>0</v>
      </c>
      <c r="L386" s="7">
        <f t="shared" si="37"/>
        <v>0</v>
      </c>
      <c r="N386" s="385"/>
    </row>
    <row r="387" spans="1:72" ht="12.75" customHeight="1" x14ac:dyDescent="0.15">
      <c r="A387" s="23"/>
      <c r="B387" s="105"/>
      <c r="C387" s="105"/>
      <c r="D387" s="322" t="s">
        <v>8</v>
      </c>
      <c r="G387" s="7">
        <f t="shared" si="34"/>
        <v>0</v>
      </c>
      <c r="I387" s="7">
        <f t="shared" si="35"/>
        <v>0</v>
      </c>
      <c r="K387" s="7">
        <f t="shared" si="36"/>
        <v>0</v>
      </c>
      <c r="L387" s="7">
        <f t="shared" si="37"/>
        <v>0</v>
      </c>
      <c r="N387" s="323" t="s">
        <v>731</v>
      </c>
    </row>
    <row r="388" spans="1:72" ht="12.75" customHeight="1" x14ac:dyDescent="0.15">
      <c r="A388" s="23"/>
      <c r="B388" s="105"/>
      <c r="C388" s="105" t="s">
        <v>310</v>
      </c>
      <c r="G388" s="297">
        <f>SUM(G379:G387)</f>
        <v>0</v>
      </c>
      <c r="H388" s="132"/>
      <c r="I388" s="297">
        <f>SUM(I379:I387)</f>
        <v>0</v>
      </c>
      <c r="J388" s="132"/>
      <c r="K388" s="297">
        <f>SUM(K379:K387)</f>
        <v>0</v>
      </c>
      <c r="L388" s="297">
        <f>G388+I388+K388</f>
        <v>0</v>
      </c>
      <c r="M388" s="297">
        <f>SUM(L379:L387)</f>
        <v>0</v>
      </c>
      <c r="N388" s="385"/>
    </row>
    <row r="389" spans="1:72" s="102" customFormat="1" ht="16.5" customHeight="1" x14ac:dyDescent="0.15">
      <c r="A389" s="23"/>
      <c r="B389" s="54"/>
      <c r="C389" s="61" t="s">
        <v>174</v>
      </c>
      <c r="D389" s="293"/>
      <c r="E389" s="178"/>
      <c r="F389" s="55"/>
      <c r="G389" s="56"/>
      <c r="H389" s="56"/>
      <c r="I389" s="56"/>
      <c r="J389" s="56"/>
      <c r="K389" s="56"/>
      <c r="L389" s="56"/>
      <c r="M389" s="62">
        <f>SUM(M130:M388)</f>
        <v>0</v>
      </c>
      <c r="N389" s="41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row>
    <row r="390" spans="1:72" ht="15.75" customHeight="1" x14ac:dyDescent="0.15">
      <c r="B390" s="91" t="s">
        <v>122</v>
      </c>
      <c r="C390" s="105"/>
      <c r="D390" s="280"/>
      <c r="G390" s="226"/>
      <c r="H390" s="226"/>
      <c r="I390" s="226"/>
      <c r="J390" s="226"/>
      <c r="K390" s="226"/>
      <c r="L390" s="226"/>
      <c r="M390" s="226"/>
      <c r="N390" s="385"/>
    </row>
    <row r="391" spans="1:72" ht="15.75" customHeight="1" x14ac:dyDescent="0.15">
      <c r="A391" s="23"/>
      <c r="B391" s="105" t="s">
        <v>9</v>
      </c>
      <c r="C391" s="105" t="s">
        <v>351</v>
      </c>
      <c r="N391" s="385"/>
    </row>
    <row r="392" spans="1:72" ht="23.25" customHeight="1" x14ac:dyDescent="0.15">
      <c r="A392" s="23"/>
      <c r="B392" s="105"/>
      <c r="C392" s="105"/>
      <c r="D392" s="322" t="s">
        <v>669</v>
      </c>
      <c r="L392" s="7">
        <f t="shared" ref="L392:L402" si="38">G392+I392+K392</f>
        <v>0</v>
      </c>
      <c r="N392" s="325" t="s">
        <v>764</v>
      </c>
    </row>
    <row r="393" spans="1:72" ht="12.75" customHeight="1" x14ac:dyDescent="0.15">
      <c r="A393" s="23"/>
      <c r="B393" s="105"/>
      <c r="C393" s="105"/>
      <c r="D393" s="279" t="s">
        <v>75</v>
      </c>
      <c r="G393" s="7">
        <f>E393*F393</f>
        <v>0</v>
      </c>
      <c r="I393" s="7">
        <f>H393*E393</f>
        <v>0</v>
      </c>
      <c r="K393" s="7">
        <f>J393*E393</f>
        <v>0</v>
      </c>
      <c r="L393" s="7">
        <f t="shared" si="38"/>
        <v>0</v>
      </c>
      <c r="N393" s="385"/>
    </row>
    <row r="394" spans="1:72" ht="12.75" customHeight="1" x14ac:dyDescent="0.15">
      <c r="A394" s="23"/>
      <c r="B394" s="105"/>
      <c r="C394" s="105"/>
      <c r="D394" s="322" t="s">
        <v>479</v>
      </c>
      <c r="I394" s="7">
        <f>H394*E394</f>
        <v>0</v>
      </c>
      <c r="K394" s="7">
        <f>J394*E394</f>
        <v>0</v>
      </c>
      <c r="L394" s="7">
        <f t="shared" si="38"/>
        <v>0</v>
      </c>
      <c r="N394" s="323" t="s">
        <v>766</v>
      </c>
    </row>
    <row r="395" spans="1:72" ht="12.75" customHeight="1" x14ac:dyDescent="0.15">
      <c r="A395" s="23"/>
      <c r="B395" s="105"/>
      <c r="C395" s="105"/>
      <c r="D395" s="279" t="s">
        <v>228</v>
      </c>
      <c r="I395" s="7">
        <f>H395*E395</f>
        <v>0</v>
      </c>
      <c r="K395" s="7">
        <f>J395*E395</f>
        <v>0</v>
      </c>
      <c r="L395" s="7">
        <f t="shared" si="38"/>
        <v>0</v>
      </c>
      <c r="N395" s="323" t="s">
        <v>766</v>
      </c>
    </row>
    <row r="396" spans="1:72" ht="9" customHeight="1" x14ac:dyDescent="0.15">
      <c r="A396" s="23"/>
      <c r="B396" s="105"/>
      <c r="C396" s="105"/>
      <c r="N396" s="385"/>
    </row>
    <row r="397" spans="1:72" ht="12.75" customHeight="1" x14ac:dyDescent="0.15">
      <c r="A397" s="23"/>
      <c r="B397" s="105"/>
      <c r="C397" s="105"/>
      <c r="D397" s="294" t="s">
        <v>377</v>
      </c>
      <c r="E397" s="640">
        <f>SUM(L392:L396)</f>
        <v>0</v>
      </c>
      <c r="F397" s="641"/>
      <c r="G397" s="131"/>
      <c r="N397" s="385"/>
    </row>
    <row r="398" spans="1:72" ht="12.75" customHeight="1" x14ac:dyDescent="0.15">
      <c r="A398" s="23"/>
      <c r="B398" s="105"/>
      <c r="C398" s="105"/>
      <c r="D398" s="279" t="s">
        <v>108</v>
      </c>
      <c r="E398" s="302">
        <f>Cover!E35</f>
        <v>8.3299999999999999E-2</v>
      </c>
      <c r="K398" s="7">
        <f>E397*E398</f>
        <v>0</v>
      </c>
      <c r="L398" s="7">
        <f>G398+I398+K398</f>
        <v>0</v>
      </c>
      <c r="N398" s="323" t="s">
        <v>765</v>
      </c>
    </row>
    <row r="399" spans="1:72" ht="12.75" customHeight="1" x14ac:dyDescent="0.15">
      <c r="A399" s="23"/>
      <c r="B399" s="105"/>
      <c r="C399" s="105"/>
      <c r="D399" s="279" t="s">
        <v>452</v>
      </c>
      <c r="E399" s="301">
        <f>Cover!E32</f>
        <v>0.1</v>
      </c>
      <c r="K399" s="7">
        <f>E397*E399</f>
        <v>0</v>
      </c>
      <c r="L399" s="7">
        <f>G399+I399+K399</f>
        <v>0</v>
      </c>
      <c r="N399" s="385"/>
    </row>
    <row r="400" spans="1:72" ht="12.75" customHeight="1" x14ac:dyDescent="0.15">
      <c r="A400" s="23"/>
      <c r="B400" s="105"/>
      <c r="C400" s="105"/>
      <c r="D400" s="279" t="s">
        <v>588</v>
      </c>
      <c r="E400" s="301">
        <f>Cover!E34</f>
        <v>0.01</v>
      </c>
      <c r="K400" s="7">
        <f>(E397+K398)*E400</f>
        <v>0</v>
      </c>
      <c r="L400" s="7">
        <f>G400+I400+K400</f>
        <v>0</v>
      </c>
      <c r="N400" s="385"/>
    </row>
    <row r="401" spans="1:14" ht="12.75" customHeight="1" x14ac:dyDescent="0.15">
      <c r="A401" s="23"/>
      <c r="B401" s="105"/>
      <c r="C401" s="105"/>
      <c r="D401" s="279" t="s">
        <v>137</v>
      </c>
      <c r="E401" s="301">
        <f>Cover!E36</f>
        <v>0</v>
      </c>
      <c r="K401" s="7">
        <f>(E397+K398+K399)*E401</f>
        <v>0</v>
      </c>
      <c r="L401" s="7">
        <f>G401+I401+K401</f>
        <v>0</v>
      </c>
      <c r="N401" s="385"/>
    </row>
    <row r="402" spans="1:14" ht="15" customHeight="1" x14ac:dyDescent="0.15">
      <c r="A402" s="23"/>
      <c r="B402" s="105"/>
      <c r="C402" s="105" t="s">
        <v>310</v>
      </c>
      <c r="D402" s="280"/>
      <c r="G402" s="227">
        <f>SUM(G392:G401)</f>
        <v>0</v>
      </c>
      <c r="I402" s="227">
        <f>SUM(I392:I401)</f>
        <v>0</v>
      </c>
      <c r="K402" s="227">
        <f>SUM(K392:K401)</f>
        <v>0</v>
      </c>
      <c r="L402" s="227">
        <f t="shared" si="38"/>
        <v>0</v>
      </c>
      <c r="M402" s="227">
        <f>SUM(L392:L401)</f>
        <v>0</v>
      </c>
      <c r="N402" s="385"/>
    </row>
    <row r="403" spans="1:14" ht="15.75" customHeight="1" x14ac:dyDescent="0.15">
      <c r="A403" s="23"/>
      <c r="B403" s="105" t="s">
        <v>217</v>
      </c>
      <c r="C403" s="105" t="s">
        <v>345</v>
      </c>
      <c r="D403" s="280"/>
      <c r="G403" s="226"/>
      <c r="I403" s="226"/>
      <c r="K403" s="226"/>
      <c r="L403" s="226"/>
      <c r="M403" s="226"/>
      <c r="N403" s="385"/>
    </row>
    <row r="404" spans="1:14" x14ac:dyDescent="0.15">
      <c r="A404" s="23"/>
      <c r="B404" s="105"/>
      <c r="C404" s="105" t="s">
        <v>244</v>
      </c>
      <c r="N404" s="385"/>
    </row>
    <row r="405" spans="1:14" ht="12.75" customHeight="1" x14ac:dyDescent="0.15">
      <c r="A405" s="23"/>
      <c r="B405" s="105"/>
      <c r="C405" s="105"/>
      <c r="D405" s="322" t="s">
        <v>602</v>
      </c>
      <c r="I405" s="7">
        <f>E405*H405</f>
        <v>0</v>
      </c>
      <c r="K405" s="7">
        <f>J405*E405</f>
        <v>0</v>
      </c>
      <c r="L405" s="7">
        <f>K405+I405+G405</f>
        <v>0</v>
      </c>
      <c r="N405" s="323" t="s">
        <v>714</v>
      </c>
    </row>
    <row r="406" spans="1:14" ht="12.75" customHeight="1" x14ac:dyDescent="0.15">
      <c r="A406" s="23"/>
      <c r="B406" s="105"/>
      <c r="C406" s="105"/>
      <c r="D406" s="279" t="s">
        <v>603</v>
      </c>
      <c r="I406" s="7">
        <f>E406*H406</f>
        <v>0</v>
      </c>
      <c r="K406" s="7">
        <f>J406*E406</f>
        <v>0</v>
      </c>
      <c r="L406" s="7">
        <f>K406+I406+G406</f>
        <v>0</v>
      </c>
      <c r="N406" s="385"/>
    </row>
    <row r="407" spans="1:14" ht="15.75" customHeight="1" x14ac:dyDescent="0.15">
      <c r="A407" s="23"/>
      <c r="B407" s="105"/>
      <c r="C407" s="105" t="s">
        <v>521</v>
      </c>
      <c r="N407" s="431" t="s">
        <v>213</v>
      </c>
    </row>
    <row r="408" spans="1:14" ht="12.75" customHeight="1" x14ac:dyDescent="0.15">
      <c r="A408" s="23"/>
      <c r="B408" s="105"/>
      <c r="C408" s="105"/>
      <c r="D408" s="322" t="s">
        <v>277</v>
      </c>
      <c r="K408" s="7">
        <f>J408*E408</f>
        <v>0</v>
      </c>
      <c r="L408" s="7">
        <f>K408+I408+G408</f>
        <v>0</v>
      </c>
      <c r="N408" s="323" t="s">
        <v>767</v>
      </c>
    </row>
    <row r="409" spans="1:14" ht="12.75" customHeight="1" x14ac:dyDescent="0.15">
      <c r="A409" s="23"/>
      <c r="B409" s="105"/>
      <c r="C409" s="105"/>
      <c r="D409" s="279" t="s">
        <v>154</v>
      </c>
      <c r="K409" s="7">
        <f>J409*E409</f>
        <v>0</v>
      </c>
      <c r="L409" s="7">
        <f>K409+I409+G409</f>
        <v>0</v>
      </c>
      <c r="N409" s="385"/>
    </row>
    <row r="410" spans="1:14" ht="12.75" customHeight="1" x14ac:dyDescent="0.15">
      <c r="A410" s="23"/>
      <c r="B410" s="105"/>
      <c r="C410" s="105"/>
      <c r="D410" s="279" t="s">
        <v>76</v>
      </c>
      <c r="K410" s="7">
        <f>J410*E410</f>
        <v>0</v>
      </c>
      <c r="L410" s="7">
        <f>K410+I410+G410</f>
        <v>0</v>
      </c>
      <c r="N410" s="385"/>
    </row>
    <row r="411" spans="1:14" ht="12.75" customHeight="1" x14ac:dyDescent="0.15">
      <c r="A411" s="23"/>
      <c r="B411" s="105"/>
      <c r="C411" s="105"/>
      <c r="D411" s="279" t="s">
        <v>55</v>
      </c>
      <c r="K411" s="7">
        <f>J411*E411</f>
        <v>0</v>
      </c>
      <c r="L411" s="7">
        <f>K411+I411+G411</f>
        <v>0</v>
      </c>
      <c r="N411" s="385"/>
    </row>
    <row r="412" spans="1:14" x14ac:dyDescent="0.15">
      <c r="A412" s="23"/>
      <c r="B412" s="105"/>
      <c r="C412" s="105" t="s">
        <v>167</v>
      </c>
      <c r="G412" s="227">
        <f>SUM(G404:G411)</f>
        <v>0</v>
      </c>
      <c r="I412" s="227">
        <f>SUM(I404:I411)</f>
        <v>0</v>
      </c>
      <c r="K412" s="227">
        <f>SUM(K404:K411)</f>
        <v>0</v>
      </c>
      <c r="L412" s="227">
        <f>K412+I412+G412</f>
        <v>0</v>
      </c>
      <c r="M412" s="227">
        <f>SUM(L404:L411)</f>
        <v>0</v>
      </c>
      <c r="N412" s="385"/>
    </row>
    <row r="413" spans="1:14" ht="15.75" customHeight="1" x14ac:dyDescent="0.15">
      <c r="A413" s="23"/>
      <c r="B413" s="105" t="s">
        <v>102</v>
      </c>
      <c r="C413" s="105" t="s">
        <v>346</v>
      </c>
      <c r="G413" s="226"/>
      <c r="I413" s="226"/>
      <c r="K413" s="226"/>
      <c r="L413" s="226"/>
      <c r="M413" s="226"/>
      <c r="N413" s="385"/>
    </row>
    <row r="414" spans="1:14" ht="12.75" customHeight="1" x14ac:dyDescent="0.15">
      <c r="A414" s="23"/>
      <c r="B414" s="105"/>
      <c r="C414" s="105"/>
      <c r="D414" s="279" t="s">
        <v>77</v>
      </c>
      <c r="G414" s="5"/>
      <c r="I414" s="5"/>
      <c r="K414" s="5">
        <f t="shared" ref="K414:K422" si="39">E414*J414</f>
        <v>0</v>
      </c>
      <c r="L414" s="7">
        <f t="shared" ref="L414:L422" si="40">K414+I414+G414</f>
        <v>0</v>
      </c>
      <c r="M414" s="226"/>
      <c r="N414" s="385"/>
    </row>
    <row r="415" spans="1:14" ht="12.75" customHeight="1" x14ac:dyDescent="0.15">
      <c r="A415" s="23"/>
      <c r="B415" s="105"/>
      <c r="C415" s="105"/>
      <c r="D415" s="279" t="s">
        <v>522</v>
      </c>
      <c r="G415" s="5"/>
      <c r="I415" s="5"/>
      <c r="K415" s="5">
        <f t="shared" si="39"/>
        <v>0</v>
      </c>
      <c r="L415" s="7">
        <f t="shared" si="40"/>
        <v>0</v>
      </c>
      <c r="M415" s="226"/>
      <c r="N415" s="385"/>
    </row>
    <row r="416" spans="1:14" ht="12.75" customHeight="1" x14ac:dyDescent="0.15">
      <c r="A416" s="23"/>
      <c r="B416" s="105"/>
      <c r="C416" s="105"/>
      <c r="D416" s="279" t="s">
        <v>540</v>
      </c>
      <c r="G416" s="5"/>
      <c r="I416" s="5"/>
      <c r="K416" s="5">
        <f t="shared" si="39"/>
        <v>0</v>
      </c>
      <c r="L416" s="7">
        <f t="shared" si="40"/>
        <v>0</v>
      </c>
      <c r="M416" s="226"/>
      <c r="N416" s="385"/>
    </row>
    <row r="417" spans="1:72" ht="12.75" customHeight="1" x14ac:dyDescent="0.15">
      <c r="A417" s="23"/>
      <c r="B417" s="105"/>
      <c r="C417" s="105"/>
      <c r="D417" s="279" t="s">
        <v>454</v>
      </c>
      <c r="G417" s="5"/>
      <c r="I417" s="5"/>
      <c r="K417" s="5">
        <f t="shared" si="39"/>
        <v>0</v>
      </c>
      <c r="L417" s="7">
        <f t="shared" si="40"/>
        <v>0</v>
      </c>
      <c r="M417" s="226"/>
      <c r="N417" s="385"/>
    </row>
    <row r="418" spans="1:72" ht="12.75" customHeight="1" x14ac:dyDescent="0.15">
      <c r="A418" s="23"/>
      <c r="B418" s="105"/>
      <c r="C418" s="105"/>
      <c r="D418" s="279" t="s">
        <v>70</v>
      </c>
      <c r="G418" s="5"/>
      <c r="I418" s="5"/>
      <c r="K418" s="5">
        <f t="shared" si="39"/>
        <v>0</v>
      </c>
      <c r="L418" s="7">
        <f t="shared" si="40"/>
        <v>0</v>
      </c>
      <c r="M418" s="226"/>
      <c r="N418" s="385"/>
    </row>
    <row r="419" spans="1:72" ht="12.75" customHeight="1" x14ac:dyDescent="0.15">
      <c r="A419" s="23"/>
      <c r="B419" s="105"/>
      <c r="C419" s="105"/>
      <c r="D419" s="279" t="s">
        <v>523</v>
      </c>
      <c r="G419" s="5"/>
      <c r="I419" s="5"/>
      <c r="K419" s="5">
        <f t="shared" si="39"/>
        <v>0</v>
      </c>
      <c r="L419" s="7">
        <f t="shared" si="40"/>
        <v>0</v>
      </c>
      <c r="M419" s="226"/>
      <c r="N419" s="385"/>
    </row>
    <row r="420" spans="1:72" ht="12.75" customHeight="1" x14ac:dyDescent="0.15">
      <c r="A420" s="23"/>
      <c r="B420" s="105"/>
      <c r="C420" s="105"/>
      <c r="D420" s="279" t="s">
        <v>71</v>
      </c>
      <c r="G420" s="5"/>
      <c r="I420" s="5"/>
      <c r="K420" s="5">
        <f t="shared" si="39"/>
        <v>0</v>
      </c>
      <c r="L420" s="7">
        <f t="shared" si="40"/>
        <v>0</v>
      </c>
      <c r="M420" s="226"/>
      <c r="N420" s="385"/>
    </row>
    <row r="421" spans="1:72" ht="12.75" customHeight="1" x14ac:dyDescent="0.15">
      <c r="A421" s="23"/>
      <c r="B421" s="105"/>
      <c r="C421" s="105"/>
      <c r="D421" s="279" t="s">
        <v>455</v>
      </c>
      <c r="G421" s="5"/>
      <c r="I421" s="5"/>
      <c r="K421" s="5">
        <f t="shared" si="39"/>
        <v>0</v>
      </c>
      <c r="L421" s="7">
        <f t="shared" si="40"/>
        <v>0</v>
      </c>
      <c r="M421" s="226"/>
      <c r="N421" s="385"/>
    </row>
    <row r="422" spans="1:72" ht="12.75" customHeight="1" x14ac:dyDescent="0.15">
      <c r="A422" s="23"/>
      <c r="B422" s="105"/>
      <c r="C422" s="105"/>
      <c r="D422" s="279" t="s">
        <v>114</v>
      </c>
      <c r="G422" s="5"/>
      <c r="I422" s="5"/>
      <c r="K422" s="5">
        <f t="shared" si="39"/>
        <v>0</v>
      </c>
      <c r="L422" s="7">
        <f t="shared" si="40"/>
        <v>0</v>
      </c>
      <c r="M422" s="226"/>
      <c r="N422" s="385"/>
    </row>
    <row r="423" spans="1:72" x14ac:dyDescent="0.15">
      <c r="A423" s="23"/>
      <c r="B423" s="105"/>
      <c r="C423" s="105" t="s">
        <v>167</v>
      </c>
      <c r="G423" s="227">
        <f>SUM(G414:G422)</f>
        <v>0</v>
      </c>
      <c r="I423" s="227">
        <f>SUM(I414:I422)</f>
        <v>0</v>
      </c>
      <c r="K423" s="227">
        <f>SUM(K414:K422)</f>
        <v>0</v>
      </c>
      <c r="L423" s="227">
        <f>K423+I423+G423</f>
        <v>0</v>
      </c>
      <c r="M423" s="227">
        <f>SUM(L414:L422)</f>
        <v>0</v>
      </c>
      <c r="N423" s="385"/>
    </row>
    <row r="424" spans="1:72" s="102" customFormat="1" ht="15" customHeight="1" x14ac:dyDescent="0.15">
      <c r="A424" s="23"/>
      <c r="B424" s="105" t="s">
        <v>671</v>
      </c>
      <c r="C424" s="390" t="s">
        <v>768</v>
      </c>
      <c r="D424" s="279"/>
      <c r="E424" s="7"/>
      <c r="F424" s="4"/>
      <c r="G424" s="246" t="s">
        <v>443</v>
      </c>
      <c r="H424" s="4"/>
      <c r="I424" s="7"/>
      <c r="J424" s="4"/>
      <c r="K424" s="32"/>
      <c r="L424" s="246"/>
      <c r="M424" s="7"/>
      <c r="N424" s="323" t="s">
        <v>715</v>
      </c>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row>
    <row r="425" spans="1:72" ht="12" customHeight="1" x14ac:dyDescent="0.15">
      <c r="B425" s="105"/>
      <c r="C425" s="105" t="s">
        <v>388</v>
      </c>
      <c r="F425" s="6"/>
      <c r="G425" s="226"/>
      <c r="I425" s="226"/>
      <c r="J425" s="226"/>
      <c r="K425" s="226"/>
      <c r="L425" s="226"/>
      <c r="M425" s="226"/>
      <c r="N425" s="385"/>
    </row>
    <row r="426" spans="1:72" ht="24" customHeight="1" x14ac:dyDescent="0.15">
      <c r="A426" s="23"/>
      <c r="B426" s="105"/>
      <c r="C426" s="105"/>
      <c r="D426" s="322" t="s">
        <v>56</v>
      </c>
      <c r="E426" s="365"/>
      <c r="F426" s="6" t="s">
        <v>460</v>
      </c>
      <c r="G426" s="296"/>
      <c r="I426" s="226"/>
      <c r="J426" s="226"/>
      <c r="K426" s="107">
        <f>E426*G426</f>
        <v>0</v>
      </c>
      <c r="L426" s="7">
        <f>I426+K426</f>
        <v>0</v>
      </c>
      <c r="M426" s="226"/>
      <c r="N426" s="325" t="s">
        <v>974</v>
      </c>
    </row>
    <row r="427" spans="1:72" ht="12" customHeight="1" x14ac:dyDescent="0.15">
      <c r="A427" s="23"/>
      <c r="B427" s="105"/>
      <c r="C427" s="105" t="s">
        <v>285</v>
      </c>
      <c r="F427" s="6"/>
      <c r="G427" s="5"/>
      <c r="I427" s="226"/>
      <c r="J427" s="226"/>
      <c r="K427" s="226"/>
      <c r="L427" s="226"/>
      <c r="M427" s="226"/>
      <c r="N427" s="385"/>
    </row>
    <row r="428" spans="1:72" ht="12" customHeight="1" x14ac:dyDescent="0.15">
      <c r="A428" s="23"/>
      <c r="B428" s="105"/>
      <c r="C428" s="105"/>
      <c r="D428" s="279" t="s">
        <v>83</v>
      </c>
      <c r="F428" s="6" t="s">
        <v>460</v>
      </c>
      <c r="G428" s="162"/>
      <c r="I428" s="226"/>
      <c r="J428" s="226"/>
      <c r="K428" s="107">
        <f>E428*G428</f>
        <v>0</v>
      </c>
      <c r="L428" s="7">
        <f>I428+K428</f>
        <v>0</v>
      </c>
      <c r="M428" s="226"/>
      <c r="N428" s="385"/>
    </row>
    <row r="429" spans="1:72" ht="12" customHeight="1" x14ac:dyDescent="0.15">
      <c r="A429" s="23"/>
      <c r="B429" s="105"/>
      <c r="C429" s="105"/>
      <c r="D429" s="279" t="s">
        <v>390</v>
      </c>
      <c r="F429" s="6" t="s">
        <v>460</v>
      </c>
      <c r="G429" s="160"/>
      <c r="I429" s="226"/>
      <c r="J429" s="226"/>
      <c r="K429" s="107">
        <f>E429*G429</f>
        <v>0</v>
      </c>
      <c r="L429" s="7">
        <f>I429+K429</f>
        <v>0</v>
      </c>
      <c r="M429" s="226"/>
      <c r="N429" s="385"/>
    </row>
    <row r="430" spans="1:72" ht="12" customHeight="1" x14ac:dyDescent="0.15">
      <c r="A430" s="23"/>
      <c r="B430" s="105"/>
      <c r="C430" s="105"/>
      <c r="D430" s="279" t="s">
        <v>389</v>
      </c>
      <c r="F430" s="6" t="s">
        <v>385</v>
      </c>
      <c r="G430" s="161"/>
      <c r="I430" s="226"/>
      <c r="J430" s="226"/>
      <c r="K430" s="107">
        <f>E430*G430</f>
        <v>0</v>
      </c>
      <c r="L430" s="7">
        <f>I430+K430</f>
        <v>0</v>
      </c>
      <c r="M430" s="226"/>
      <c r="N430" s="385"/>
    </row>
    <row r="431" spans="1:72" ht="12" customHeight="1" x14ac:dyDescent="0.15">
      <c r="A431" s="23"/>
      <c r="B431" s="105"/>
      <c r="C431" s="105" t="s">
        <v>486</v>
      </c>
      <c r="F431" s="6"/>
      <c r="G431" s="5"/>
      <c r="I431" s="226"/>
      <c r="J431" s="226"/>
      <c r="K431" s="226"/>
      <c r="L431" s="226"/>
      <c r="M431" s="226"/>
      <c r="N431" s="385"/>
    </row>
    <row r="432" spans="1:72" ht="12" customHeight="1" x14ac:dyDescent="0.15">
      <c r="A432" s="23"/>
      <c r="B432" s="105"/>
      <c r="C432" s="105"/>
      <c r="D432" s="279" t="s">
        <v>445</v>
      </c>
      <c r="F432" s="6" t="s">
        <v>460</v>
      </c>
      <c r="G432" s="162"/>
      <c r="I432" s="226"/>
      <c r="J432" s="226"/>
      <c r="K432" s="107">
        <f>E432*G432</f>
        <v>0</v>
      </c>
      <c r="L432" s="7">
        <f>I432+K432</f>
        <v>0</v>
      </c>
      <c r="M432" s="226"/>
      <c r="N432" s="385"/>
    </row>
    <row r="433" spans="1:72" ht="12" customHeight="1" x14ac:dyDescent="0.15">
      <c r="A433" s="23"/>
      <c r="B433" s="105"/>
      <c r="C433" s="105"/>
      <c r="D433" s="322" t="s">
        <v>487</v>
      </c>
      <c r="F433" s="6" t="s">
        <v>460</v>
      </c>
      <c r="G433" s="161"/>
      <c r="I433" s="226"/>
      <c r="J433" s="226"/>
      <c r="K433" s="107">
        <f>E433*G433</f>
        <v>0</v>
      </c>
      <c r="L433" s="7">
        <f>I433+K433</f>
        <v>0</v>
      </c>
      <c r="M433" s="226"/>
      <c r="N433" s="385"/>
    </row>
    <row r="434" spans="1:72" ht="12" customHeight="1" x14ac:dyDescent="0.15">
      <c r="A434" s="23"/>
      <c r="B434" s="105"/>
      <c r="C434" s="105" t="s">
        <v>286</v>
      </c>
      <c r="F434" s="6"/>
      <c r="G434" s="5"/>
      <c r="I434" s="226"/>
      <c r="J434" s="226"/>
      <c r="K434" s="226"/>
      <c r="L434" s="226"/>
      <c r="M434" s="226"/>
      <c r="N434" s="385"/>
    </row>
    <row r="435" spans="1:72" ht="12" customHeight="1" x14ac:dyDescent="0.15">
      <c r="A435" s="23"/>
      <c r="B435" s="105"/>
      <c r="C435" s="105"/>
      <c r="D435" s="279" t="s">
        <v>428</v>
      </c>
      <c r="F435" s="6" t="s">
        <v>460</v>
      </c>
      <c r="G435" s="162"/>
      <c r="I435" s="226"/>
      <c r="J435" s="226"/>
      <c r="K435" s="107">
        <f>E435*G435</f>
        <v>0</v>
      </c>
      <c r="L435" s="7">
        <f>I435+K435</f>
        <v>0</v>
      </c>
      <c r="M435" s="226"/>
      <c r="N435" s="385"/>
    </row>
    <row r="436" spans="1:72" ht="12" customHeight="1" x14ac:dyDescent="0.15">
      <c r="A436" s="23"/>
      <c r="B436" s="105"/>
      <c r="C436" s="105"/>
      <c r="D436" s="279" t="s">
        <v>429</v>
      </c>
      <c r="F436" s="6" t="s">
        <v>460</v>
      </c>
      <c r="G436" s="161"/>
      <c r="I436" s="226"/>
      <c r="J436" s="226"/>
      <c r="K436" s="107">
        <f>E436*G436</f>
        <v>0</v>
      </c>
      <c r="L436" s="7">
        <f>I436+K436</f>
        <v>0</v>
      </c>
      <c r="M436" s="226"/>
      <c r="N436" s="385"/>
    </row>
    <row r="437" spans="1:72" ht="12" customHeight="1" x14ac:dyDescent="0.15">
      <c r="A437" s="23"/>
      <c r="B437" s="105"/>
      <c r="C437" s="105" t="s">
        <v>430</v>
      </c>
      <c r="F437" s="6"/>
      <c r="G437" s="5"/>
      <c r="I437" s="226"/>
      <c r="J437" s="226"/>
      <c r="K437" s="226"/>
      <c r="L437" s="226"/>
      <c r="M437" s="226"/>
      <c r="N437" s="385"/>
    </row>
    <row r="438" spans="1:72" ht="12" customHeight="1" x14ac:dyDescent="0.15">
      <c r="A438" s="23"/>
      <c r="B438" s="105"/>
      <c r="C438" s="105"/>
      <c r="D438" s="322" t="s">
        <v>437</v>
      </c>
      <c r="F438" s="6" t="s">
        <v>460</v>
      </c>
      <c r="G438" s="92"/>
      <c r="I438" s="226"/>
      <c r="J438" s="226"/>
      <c r="K438" s="107">
        <f>E438*G438</f>
        <v>0</v>
      </c>
      <c r="L438" s="7">
        <f>I438+K438</f>
        <v>0</v>
      </c>
      <c r="M438" s="226"/>
      <c r="N438" s="323" t="s">
        <v>811</v>
      </c>
    </row>
    <row r="439" spans="1:72" ht="12" customHeight="1" x14ac:dyDescent="0.15">
      <c r="A439" s="23"/>
      <c r="B439" s="105"/>
      <c r="C439" s="105" t="s">
        <v>113</v>
      </c>
      <c r="F439" s="6"/>
      <c r="G439" s="5"/>
      <c r="I439" s="226"/>
      <c r="J439" s="226"/>
      <c r="K439" s="226"/>
      <c r="L439" s="226"/>
      <c r="M439" s="226"/>
      <c r="N439" s="385"/>
    </row>
    <row r="440" spans="1:72" ht="12" customHeight="1" x14ac:dyDescent="0.15">
      <c r="A440" s="23"/>
      <c r="B440" s="105"/>
      <c r="C440" s="105"/>
      <c r="D440" s="279" t="s">
        <v>615</v>
      </c>
      <c r="F440" s="6" t="s">
        <v>460</v>
      </c>
      <c r="G440" s="162"/>
      <c r="I440" s="226"/>
      <c r="J440" s="226"/>
      <c r="K440" s="107">
        <f>E440*G440</f>
        <v>0</v>
      </c>
      <c r="L440" s="7">
        <f>I440+K440</f>
        <v>0</v>
      </c>
      <c r="M440" s="226"/>
      <c r="N440" s="385"/>
    </row>
    <row r="441" spans="1:72" ht="12" customHeight="1" x14ac:dyDescent="0.15">
      <c r="A441" s="23"/>
      <c r="B441" s="105"/>
      <c r="C441" s="105"/>
      <c r="D441" s="279" t="s">
        <v>391</v>
      </c>
      <c r="F441" s="6" t="s">
        <v>460</v>
      </c>
      <c r="G441" s="161"/>
      <c r="I441" s="226"/>
      <c r="J441" s="226"/>
      <c r="K441" s="107">
        <f>E441*G441</f>
        <v>0</v>
      </c>
      <c r="L441" s="7">
        <f>I441+K441</f>
        <v>0</v>
      </c>
      <c r="M441" s="226"/>
      <c r="N441" s="385"/>
    </row>
    <row r="442" spans="1:72" ht="15" customHeight="1" x14ac:dyDescent="0.15">
      <c r="A442" s="23"/>
      <c r="B442" s="105"/>
      <c r="C442" s="105" t="s">
        <v>310</v>
      </c>
      <c r="D442" s="280"/>
      <c r="G442" s="226"/>
      <c r="I442" s="227">
        <f>SUM(I426:I441)</f>
        <v>0</v>
      </c>
      <c r="J442" s="226"/>
      <c r="K442" s="227">
        <f>SUM(K426:K441)</f>
        <v>0</v>
      </c>
      <c r="L442" s="227">
        <f>I442+K442</f>
        <v>0</v>
      </c>
      <c r="M442" s="227">
        <f>SUM(L426:L441)</f>
        <v>0</v>
      </c>
      <c r="N442" s="385"/>
    </row>
    <row r="443" spans="1:72" ht="13.5" customHeight="1" x14ac:dyDescent="0.15">
      <c r="A443" s="23"/>
      <c r="B443" s="105" t="s">
        <v>672</v>
      </c>
      <c r="C443" s="105" t="s">
        <v>531</v>
      </c>
      <c r="D443" s="280"/>
      <c r="G443" s="226"/>
      <c r="I443" s="226"/>
      <c r="K443" s="107"/>
      <c r="L443" s="226"/>
      <c r="M443" s="226"/>
      <c r="N443" s="385"/>
    </row>
    <row r="444" spans="1:72" ht="12.75" customHeight="1" x14ac:dyDescent="0.15">
      <c r="A444" s="23"/>
      <c r="B444" s="105"/>
      <c r="C444" s="105"/>
      <c r="D444" s="279" t="s">
        <v>532</v>
      </c>
      <c r="K444" s="107">
        <f>SUM(E444)*J444</f>
        <v>0</v>
      </c>
      <c r="L444" s="7">
        <f>I444+K444</f>
        <v>0</v>
      </c>
      <c r="N444" s="385"/>
    </row>
    <row r="445" spans="1:72" x14ac:dyDescent="0.15">
      <c r="A445" s="23"/>
      <c r="B445" s="105"/>
      <c r="C445" s="105" t="s">
        <v>310</v>
      </c>
      <c r="D445" s="280"/>
      <c r="G445" s="226"/>
      <c r="I445" s="227">
        <f>SUM(I444:I444)</f>
        <v>0</v>
      </c>
      <c r="K445" s="227">
        <f>SUM(K444:K444)</f>
        <v>0</v>
      </c>
      <c r="L445" s="227">
        <f>I445+K445</f>
        <v>0</v>
      </c>
      <c r="M445" s="227">
        <f>SUM(L444:L444)</f>
        <v>0</v>
      </c>
      <c r="N445" s="385"/>
    </row>
    <row r="446" spans="1:72" ht="15" customHeight="1" x14ac:dyDescent="0.15">
      <c r="A446" s="23"/>
      <c r="B446" s="105" t="s">
        <v>182</v>
      </c>
      <c r="C446" s="105" t="s">
        <v>242</v>
      </c>
      <c r="G446" s="246" t="s">
        <v>32</v>
      </c>
      <c r="K446" s="32"/>
      <c r="L446" s="246"/>
      <c r="N446" s="409"/>
    </row>
    <row r="447" spans="1:72" s="102" customFormat="1" ht="15" customHeight="1" x14ac:dyDescent="0.15">
      <c r="A447" s="23"/>
      <c r="B447" s="105"/>
      <c r="C447" s="105" t="s">
        <v>124</v>
      </c>
      <c r="D447" s="279"/>
      <c r="E447" s="7"/>
      <c r="F447" s="4"/>
      <c r="G447" s="7"/>
      <c r="H447" s="4"/>
      <c r="I447" s="7"/>
      <c r="J447" s="4"/>
      <c r="K447" s="106"/>
      <c r="L447" s="117"/>
      <c r="M447" s="117"/>
      <c r="N447" s="428"/>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row>
    <row r="448" spans="1:72" ht="12.75" customHeight="1" x14ac:dyDescent="0.15">
      <c r="B448" s="105"/>
      <c r="C448" s="105"/>
      <c r="D448" s="279" t="s">
        <v>476</v>
      </c>
      <c r="F448" s="4" t="s">
        <v>385</v>
      </c>
      <c r="G448" s="92"/>
      <c r="K448" s="107">
        <f t="shared" ref="K448:K464" si="41">E448*G448</f>
        <v>0</v>
      </c>
      <c r="L448" s="7">
        <f t="shared" ref="L448:L464" si="42">I448+K448</f>
        <v>0</v>
      </c>
      <c r="N448" s="385"/>
    </row>
    <row r="449" spans="1:14" ht="12.75" customHeight="1" x14ac:dyDescent="0.15">
      <c r="A449" s="23"/>
      <c r="B449" s="105"/>
      <c r="C449" s="105" t="s">
        <v>85</v>
      </c>
      <c r="K449" s="107"/>
      <c r="N449" s="385"/>
    </row>
    <row r="450" spans="1:14" ht="26.25" customHeight="1" x14ac:dyDescent="0.15">
      <c r="A450" s="23"/>
      <c r="B450" s="105"/>
      <c r="C450" s="105"/>
      <c r="D450" s="311" t="s">
        <v>706</v>
      </c>
      <c r="F450" s="4" t="s">
        <v>133</v>
      </c>
      <c r="G450" s="162"/>
      <c r="K450" s="107">
        <f t="shared" si="41"/>
        <v>0</v>
      </c>
      <c r="L450" s="7">
        <f t="shared" si="42"/>
        <v>0</v>
      </c>
      <c r="N450" s="325" t="s">
        <v>769</v>
      </c>
    </row>
    <row r="451" spans="1:14" ht="12.75" customHeight="1" x14ac:dyDescent="0.15">
      <c r="A451" s="23"/>
      <c r="B451" s="105"/>
      <c r="C451" s="105"/>
      <c r="D451" s="279" t="s">
        <v>480</v>
      </c>
      <c r="F451" s="4" t="s">
        <v>133</v>
      </c>
      <c r="G451" s="160"/>
      <c r="K451" s="107">
        <f t="shared" si="41"/>
        <v>0</v>
      </c>
      <c r="L451" s="7">
        <f t="shared" si="42"/>
        <v>0</v>
      </c>
      <c r="N451" s="385"/>
    </row>
    <row r="452" spans="1:14" ht="12.75" customHeight="1" x14ac:dyDescent="0.15">
      <c r="A452" s="23"/>
      <c r="B452" s="105"/>
      <c r="C452" s="105"/>
      <c r="D452" s="322" t="s">
        <v>563</v>
      </c>
      <c r="F452" s="4" t="s">
        <v>460</v>
      </c>
      <c r="G452" s="160"/>
      <c r="K452" s="107">
        <f t="shared" si="41"/>
        <v>0</v>
      </c>
      <c r="L452" s="7">
        <f t="shared" si="42"/>
        <v>0</v>
      </c>
      <c r="N452" s="323" t="s">
        <v>716</v>
      </c>
    </row>
    <row r="453" spans="1:14" ht="12.75" customHeight="1" x14ac:dyDescent="0.15">
      <c r="A453" s="23"/>
      <c r="B453" s="105"/>
      <c r="C453" s="105"/>
      <c r="D453" s="279" t="s">
        <v>564</v>
      </c>
      <c r="F453" s="4" t="s">
        <v>460</v>
      </c>
      <c r="G453" s="160"/>
      <c r="K453" s="107">
        <f t="shared" si="41"/>
        <v>0</v>
      </c>
      <c r="L453" s="7">
        <f t="shared" si="42"/>
        <v>0</v>
      </c>
      <c r="N453" s="385"/>
    </row>
    <row r="454" spans="1:14" ht="12.75" customHeight="1" x14ac:dyDescent="0.15">
      <c r="A454" s="23"/>
      <c r="B454" s="105"/>
      <c r="C454" s="105"/>
      <c r="D454" s="279" t="s">
        <v>62</v>
      </c>
      <c r="F454" s="4" t="s">
        <v>460</v>
      </c>
      <c r="G454" s="161"/>
      <c r="K454" s="107">
        <f t="shared" si="41"/>
        <v>0</v>
      </c>
      <c r="L454" s="7">
        <f t="shared" si="42"/>
        <v>0</v>
      </c>
      <c r="N454" s="385"/>
    </row>
    <row r="455" spans="1:14" ht="12.75" customHeight="1" x14ac:dyDescent="0.15">
      <c r="A455" s="23"/>
      <c r="B455" s="105"/>
      <c r="C455" s="105" t="s">
        <v>86</v>
      </c>
      <c r="K455" s="107"/>
      <c r="N455" s="385"/>
    </row>
    <row r="456" spans="1:14" x14ac:dyDescent="0.15">
      <c r="A456" s="23"/>
      <c r="B456" s="105"/>
      <c r="C456" s="105"/>
      <c r="D456" s="322" t="s">
        <v>126</v>
      </c>
      <c r="F456" s="4" t="s">
        <v>460</v>
      </c>
      <c r="G456" s="162"/>
      <c r="K456" s="107">
        <f>E456*G456</f>
        <v>0</v>
      </c>
      <c r="L456" s="7">
        <f>I456+K456</f>
        <v>0</v>
      </c>
      <c r="N456" s="325" t="s">
        <v>812</v>
      </c>
    </row>
    <row r="457" spans="1:14" ht="12.75" customHeight="1" x14ac:dyDescent="0.15">
      <c r="A457" s="23"/>
      <c r="B457" s="105"/>
      <c r="C457" s="105"/>
      <c r="D457" s="279" t="s">
        <v>144</v>
      </c>
      <c r="F457" s="4" t="s">
        <v>460</v>
      </c>
      <c r="G457" s="160"/>
      <c r="K457" s="107">
        <f t="shared" si="41"/>
        <v>0</v>
      </c>
      <c r="L457" s="7">
        <f t="shared" si="42"/>
        <v>0</v>
      </c>
      <c r="N457" s="385"/>
    </row>
    <row r="458" spans="1:14" ht="12.75" customHeight="1" x14ac:dyDescent="0.15">
      <c r="A458" s="23"/>
      <c r="B458" s="105"/>
      <c r="C458" s="105"/>
      <c r="D458" s="279" t="s">
        <v>372</v>
      </c>
      <c r="F458" s="4" t="s">
        <v>460</v>
      </c>
      <c r="G458" s="160"/>
      <c r="K458" s="107">
        <f t="shared" si="41"/>
        <v>0</v>
      </c>
      <c r="L458" s="7">
        <f t="shared" si="42"/>
        <v>0</v>
      </c>
      <c r="N458" s="385"/>
    </row>
    <row r="459" spans="1:14" ht="12.75" customHeight="1" x14ac:dyDescent="0.15">
      <c r="A459" s="23"/>
      <c r="B459" s="105"/>
      <c r="C459" s="105"/>
      <c r="D459" s="279" t="s">
        <v>503</v>
      </c>
      <c r="F459" s="4" t="s">
        <v>460</v>
      </c>
      <c r="G459" s="161"/>
      <c r="K459" s="107">
        <f t="shared" si="41"/>
        <v>0</v>
      </c>
      <c r="L459" s="7">
        <f t="shared" si="42"/>
        <v>0</v>
      </c>
      <c r="N459" s="385"/>
    </row>
    <row r="460" spans="1:14" ht="12.75" customHeight="1" x14ac:dyDescent="0.15">
      <c r="A460" s="23"/>
      <c r="B460" s="105"/>
      <c r="C460" s="105"/>
      <c r="D460" s="279" t="s">
        <v>373</v>
      </c>
      <c r="K460" s="107">
        <f t="shared" si="41"/>
        <v>0</v>
      </c>
      <c r="L460" s="7">
        <f t="shared" si="42"/>
        <v>0</v>
      </c>
      <c r="N460" s="385"/>
    </row>
    <row r="461" spans="1:14" ht="12.75" customHeight="1" x14ac:dyDescent="0.15">
      <c r="A461" s="23"/>
      <c r="B461" s="105"/>
      <c r="C461" s="105"/>
      <c r="D461" s="279" t="s">
        <v>386</v>
      </c>
      <c r="F461" s="4" t="s">
        <v>460</v>
      </c>
      <c r="G461" s="162"/>
      <c r="K461" s="107">
        <f t="shared" si="41"/>
        <v>0</v>
      </c>
      <c r="L461" s="7">
        <f t="shared" si="42"/>
        <v>0</v>
      </c>
      <c r="N461" s="385"/>
    </row>
    <row r="462" spans="1:14" ht="12.75" customHeight="1" x14ac:dyDescent="0.15">
      <c r="A462" s="23"/>
      <c r="B462" s="105"/>
      <c r="C462" s="105"/>
      <c r="D462" s="279" t="s">
        <v>478</v>
      </c>
      <c r="F462" s="4" t="s">
        <v>460</v>
      </c>
      <c r="G462" s="161"/>
      <c r="K462" s="107">
        <f t="shared" si="41"/>
        <v>0</v>
      </c>
      <c r="L462" s="7">
        <f t="shared" si="42"/>
        <v>0</v>
      </c>
      <c r="N462" s="385"/>
    </row>
    <row r="463" spans="1:14" ht="12.75" customHeight="1" x14ac:dyDescent="0.15">
      <c r="A463" s="23"/>
      <c r="B463" s="105"/>
      <c r="C463" s="105" t="s">
        <v>87</v>
      </c>
      <c r="K463" s="107"/>
      <c r="N463" s="385"/>
    </row>
    <row r="464" spans="1:14" ht="12.75" customHeight="1" x14ac:dyDescent="0.15">
      <c r="A464" s="23"/>
      <c r="B464" s="105"/>
      <c r="C464" s="105"/>
      <c r="D464" s="279" t="s">
        <v>349</v>
      </c>
      <c r="F464" s="4" t="s">
        <v>385</v>
      </c>
      <c r="G464" s="92"/>
      <c r="K464" s="107">
        <f t="shared" si="41"/>
        <v>0</v>
      </c>
      <c r="L464" s="7">
        <f t="shared" si="42"/>
        <v>0</v>
      </c>
      <c r="N464" s="385"/>
    </row>
    <row r="465" spans="1:14" ht="15" customHeight="1" x14ac:dyDescent="0.15">
      <c r="A465" s="23"/>
      <c r="B465" s="105"/>
      <c r="C465" s="105" t="s">
        <v>310</v>
      </c>
      <c r="D465" s="280"/>
      <c r="G465" s="5"/>
      <c r="I465" s="227">
        <f>SUM(I447:I464)</f>
        <v>0</v>
      </c>
      <c r="K465" s="252">
        <f>SUM(K448:K464)</f>
        <v>0</v>
      </c>
      <c r="L465" s="227">
        <f>I465+K465</f>
        <v>0</v>
      </c>
      <c r="M465" s="227">
        <f>SUM(L447:L464)</f>
        <v>0</v>
      </c>
      <c r="N465" s="385"/>
    </row>
    <row r="466" spans="1:14" ht="12" customHeight="1" x14ac:dyDescent="0.15">
      <c r="A466" s="23"/>
      <c r="B466" s="105" t="s">
        <v>20</v>
      </c>
      <c r="C466" s="105" t="s">
        <v>362</v>
      </c>
      <c r="N466" s="385"/>
    </row>
    <row r="467" spans="1:14" ht="12.75" customHeight="1" x14ac:dyDescent="0.15">
      <c r="A467" s="23"/>
      <c r="B467" s="105"/>
      <c r="C467" s="105"/>
      <c r="D467" s="279" t="s">
        <v>3</v>
      </c>
      <c r="L467" s="7">
        <f>G467+I467+K467</f>
        <v>0</v>
      </c>
      <c r="N467" s="385"/>
    </row>
    <row r="468" spans="1:14" x14ac:dyDescent="0.15">
      <c r="A468" s="23"/>
      <c r="B468" s="105"/>
      <c r="C468" s="105"/>
      <c r="D468" s="322" t="s">
        <v>4</v>
      </c>
      <c r="L468" s="7">
        <f>G468+I468+K468</f>
        <v>0</v>
      </c>
      <c r="N468" s="385"/>
    </row>
    <row r="469" spans="1:14" x14ac:dyDescent="0.15">
      <c r="A469" s="23"/>
      <c r="B469" s="105"/>
      <c r="C469" s="105" t="s">
        <v>310</v>
      </c>
      <c r="D469" s="280"/>
      <c r="G469" s="227">
        <f>SUM(G467:G468)</f>
        <v>0</v>
      </c>
      <c r="I469" s="227">
        <f>SUM(I467:I468)</f>
        <v>0</v>
      </c>
      <c r="K469" s="227">
        <f>SUM(K467:K468)</f>
        <v>0</v>
      </c>
      <c r="L469" s="227">
        <f>G469+I469+K469</f>
        <v>0</v>
      </c>
      <c r="M469" s="227">
        <f>SUM(L467:L468)</f>
        <v>0</v>
      </c>
      <c r="N469" s="385"/>
    </row>
    <row r="470" spans="1:14" ht="15" customHeight="1" x14ac:dyDescent="0.15">
      <c r="A470" s="23"/>
      <c r="B470" s="105" t="s">
        <v>348</v>
      </c>
      <c r="C470" s="390" t="s">
        <v>777</v>
      </c>
      <c r="D470" s="280"/>
      <c r="G470" s="226"/>
      <c r="H470" s="226"/>
      <c r="I470" s="226"/>
      <c r="J470" s="226"/>
      <c r="K470" s="226"/>
      <c r="L470" s="226"/>
      <c r="M470" s="226"/>
      <c r="N470" s="385"/>
    </row>
    <row r="471" spans="1:14" ht="24" customHeight="1" x14ac:dyDescent="0.15">
      <c r="A471" s="23"/>
      <c r="B471" s="105"/>
      <c r="C471" s="105"/>
      <c r="D471" s="322" t="s">
        <v>681</v>
      </c>
      <c r="G471" s="226"/>
      <c r="H471" s="5"/>
      <c r="I471" s="5">
        <f>SUM(E471)*H471</f>
        <v>0</v>
      </c>
      <c r="J471" s="226"/>
      <c r="K471" s="226"/>
      <c r="L471" s="5">
        <f>SUM(K471+I471+G471)</f>
        <v>0</v>
      </c>
      <c r="M471" s="226"/>
      <c r="N471" s="325" t="s">
        <v>717</v>
      </c>
    </row>
    <row r="472" spans="1:14" ht="13.5" customHeight="1" x14ac:dyDescent="0.15">
      <c r="A472" s="23"/>
      <c r="B472" s="105"/>
      <c r="C472" s="105"/>
      <c r="D472" s="279" t="s">
        <v>682</v>
      </c>
      <c r="G472" s="226"/>
      <c r="H472" s="226"/>
      <c r="I472" s="5"/>
      <c r="J472" s="5"/>
      <c r="K472" s="5">
        <f>SUM(E472)*J472</f>
        <v>0</v>
      </c>
      <c r="L472" s="5">
        <f>SUM(K472+I472+G472)</f>
        <v>0</v>
      </c>
      <c r="M472" s="226"/>
      <c r="N472" s="385"/>
    </row>
    <row r="473" spans="1:14" ht="13.5" customHeight="1" x14ac:dyDescent="0.15">
      <c r="A473" s="23"/>
      <c r="B473" s="105"/>
      <c r="C473" s="105"/>
      <c r="D473" s="279" t="s">
        <v>683</v>
      </c>
      <c r="G473" s="226"/>
      <c r="H473" s="226"/>
      <c r="I473" s="5"/>
      <c r="J473" s="5"/>
      <c r="K473" s="5">
        <f>SUM(E473)*J473</f>
        <v>0</v>
      </c>
      <c r="L473" s="5">
        <f>SUM(K473+I473+G473)</f>
        <v>0</v>
      </c>
      <c r="M473" s="226"/>
      <c r="N473" s="385"/>
    </row>
    <row r="474" spans="1:14" ht="15" customHeight="1" x14ac:dyDescent="0.15">
      <c r="A474" s="23"/>
      <c r="B474" s="105"/>
      <c r="C474" s="105"/>
      <c r="D474" s="279" t="s">
        <v>649</v>
      </c>
      <c r="G474" s="226"/>
      <c r="H474" s="226"/>
      <c r="I474" s="5"/>
      <c r="J474" s="5"/>
      <c r="K474" s="5">
        <f>SUM(E474)*J474</f>
        <v>0</v>
      </c>
      <c r="L474" s="5">
        <f>SUM(K474+I474+G474)</f>
        <v>0</v>
      </c>
      <c r="M474" s="226"/>
      <c r="N474" s="385"/>
    </row>
    <row r="475" spans="1:14" ht="18.75" customHeight="1" x14ac:dyDescent="0.15">
      <c r="A475" s="23"/>
      <c r="B475" s="105"/>
      <c r="C475" s="105"/>
      <c r="D475" s="452" t="s">
        <v>718</v>
      </c>
      <c r="E475" s="168"/>
      <c r="G475" s="5"/>
      <c r="H475" s="5"/>
      <c r="I475" s="5"/>
      <c r="J475" s="5"/>
      <c r="K475" s="407">
        <f>'4.Mktg'!G43</f>
        <v>0</v>
      </c>
      <c r="L475" s="5">
        <f>SUM(K475+I475+G475)</f>
        <v>0</v>
      </c>
      <c r="M475" s="226"/>
      <c r="N475" s="325" t="s">
        <v>770</v>
      </c>
    </row>
    <row r="476" spans="1:14" x14ac:dyDescent="0.15">
      <c r="A476" s="23"/>
      <c r="B476" s="105"/>
      <c r="C476" s="105" t="s">
        <v>310</v>
      </c>
      <c r="D476" s="280"/>
      <c r="G476" s="297">
        <f>SUM(G471:G475)</f>
        <v>0</v>
      </c>
      <c r="I476" s="227">
        <f>SUM(I471:I475)</f>
        <v>0</v>
      </c>
      <c r="K476" s="227">
        <f>SUM(K471:K475)</f>
        <v>0</v>
      </c>
      <c r="L476" s="227">
        <f>G476+I476+K476</f>
        <v>0</v>
      </c>
      <c r="M476" s="227">
        <f>SUM(L471:L475)</f>
        <v>0</v>
      </c>
      <c r="N476" s="385"/>
    </row>
    <row r="477" spans="1:14" ht="15" customHeight="1" x14ac:dyDescent="0.15">
      <c r="A477" s="23"/>
      <c r="B477" s="105" t="s">
        <v>207</v>
      </c>
      <c r="C477" s="105" t="s">
        <v>415</v>
      </c>
      <c r="D477" s="280"/>
      <c r="G477" s="226"/>
      <c r="H477" s="226"/>
      <c r="I477" s="226"/>
      <c r="J477" s="226"/>
      <c r="K477" s="226"/>
      <c r="L477" s="226"/>
      <c r="M477" s="226"/>
      <c r="N477" s="385"/>
    </row>
    <row r="478" spans="1:14" ht="28.5" customHeight="1" x14ac:dyDescent="0.15">
      <c r="A478" s="23"/>
      <c r="B478" s="105"/>
      <c r="C478" s="105"/>
      <c r="D478" s="322" t="s">
        <v>684</v>
      </c>
      <c r="F478" s="104"/>
      <c r="G478" s="111"/>
      <c r="H478" s="111"/>
      <c r="I478" s="111"/>
      <c r="J478" s="5"/>
      <c r="K478" s="5">
        <f t="shared" ref="K478:K483" si="43">SUM(E478)*J478</f>
        <v>0</v>
      </c>
      <c r="L478" s="7">
        <f t="shared" ref="L478:L484" si="44">G478+I478+K478</f>
        <v>0</v>
      </c>
      <c r="M478" s="226"/>
      <c r="N478" s="325" t="s">
        <v>771</v>
      </c>
    </row>
    <row r="479" spans="1:14" ht="12.75" customHeight="1" x14ac:dyDescent="0.15">
      <c r="A479" s="23"/>
      <c r="B479" s="105"/>
      <c r="C479" s="105"/>
      <c r="D479" s="322" t="s">
        <v>685</v>
      </c>
      <c r="F479" s="104"/>
      <c r="G479" s="111"/>
      <c r="H479" s="111"/>
      <c r="I479" s="111"/>
      <c r="J479" s="5"/>
      <c r="K479" s="5">
        <f t="shared" si="43"/>
        <v>0</v>
      </c>
      <c r="L479" s="7">
        <f t="shared" si="44"/>
        <v>0</v>
      </c>
      <c r="M479" s="226"/>
      <c r="N479" s="385"/>
    </row>
    <row r="480" spans="1:14" ht="12.75" customHeight="1" x14ac:dyDescent="0.15">
      <c r="A480" s="23"/>
      <c r="B480" s="105"/>
      <c r="C480" s="105"/>
      <c r="D480" s="279" t="s">
        <v>686</v>
      </c>
      <c r="F480" s="104"/>
      <c r="G480" s="111"/>
      <c r="H480" s="111"/>
      <c r="I480" s="111"/>
      <c r="J480" s="5"/>
      <c r="K480" s="5">
        <f t="shared" si="43"/>
        <v>0</v>
      </c>
      <c r="L480" s="7">
        <f t="shared" si="44"/>
        <v>0</v>
      </c>
      <c r="M480" s="226"/>
      <c r="N480" s="385"/>
    </row>
    <row r="481" spans="1:72" s="102" customFormat="1" ht="34.5" customHeight="1" x14ac:dyDescent="0.15">
      <c r="A481" s="23"/>
      <c r="B481" s="6"/>
      <c r="C481" s="6"/>
      <c r="D481" s="311" t="s">
        <v>35</v>
      </c>
      <c r="E481" s="117"/>
      <c r="F481" s="104"/>
      <c r="G481" s="117"/>
      <c r="H481" s="104"/>
      <c r="I481" s="117"/>
      <c r="J481" s="4"/>
      <c r="K481" s="5">
        <f t="shared" si="43"/>
        <v>0</v>
      </c>
      <c r="L481" s="117">
        <f t="shared" si="44"/>
        <v>0</v>
      </c>
      <c r="M481" s="117"/>
      <c r="N481" s="325" t="s">
        <v>772</v>
      </c>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c r="BM481" s="104"/>
      <c r="BN481" s="104"/>
      <c r="BO481" s="104"/>
      <c r="BP481" s="104"/>
      <c r="BQ481" s="104"/>
      <c r="BR481" s="104"/>
      <c r="BS481" s="104"/>
      <c r="BT481" s="104"/>
    </row>
    <row r="482" spans="1:72" ht="12.75" customHeight="1" x14ac:dyDescent="0.15">
      <c r="D482" s="322" t="s">
        <v>538</v>
      </c>
      <c r="K482" s="5">
        <f t="shared" si="43"/>
        <v>0</v>
      </c>
      <c r="L482" s="7">
        <f t="shared" si="44"/>
        <v>0</v>
      </c>
      <c r="N482" s="323" t="s">
        <v>732</v>
      </c>
    </row>
    <row r="483" spans="1:72" s="102" customFormat="1" ht="12.75" customHeight="1" x14ac:dyDescent="0.15">
      <c r="A483" s="23"/>
      <c r="B483" s="6"/>
      <c r="C483" s="6"/>
      <c r="D483" s="247" t="s">
        <v>687</v>
      </c>
      <c r="E483" s="117"/>
      <c r="F483" s="104"/>
      <c r="G483" s="117"/>
      <c r="H483" s="104"/>
      <c r="I483" s="117"/>
      <c r="J483" s="104"/>
      <c r="K483" s="5">
        <f t="shared" si="43"/>
        <v>0</v>
      </c>
      <c r="L483" s="117">
        <f t="shared" si="44"/>
        <v>0</v>
      </c>
      <c r="M483" s="117"/>
      <c r="N483" s="385"/>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c r="BM483" s="104"/>
      <c r="BN483" s="104"/>
      <c r="BO483" s="104"/>
      <c r="BP483" s="104"/>
      <c r="BQ483" s="104"/>
      <c r="BR483" s="104"/>
      <c r="BS483" s="104"/>
      <c r="BT483" s="104"/>
    </row>
    <row r="484" spans="1:72" x14ac:dyDescent="0.15">
      <c r="B484" s="105"/>
      <c r="C484" s="105" t="s">
        <v>310</v>
      </c>
      <c r="D484" s="280"/>
      <c r="G484" s="227">
        <f>SUM(G478:G483)</f>
        <v>0</v>
      </c>
      <c r="I484" s="227">
        <f>SUM(I478:I483)</f>
        <v>0</v>
      </c>
      <c r="K484" s="227">
        <f>SUM(K478:K483)</f>
        <v>0</v>
      </c>
      <c r="L484" s="227">
        <f t="shared" si="44"/>
        <v>0</v>
      </c>
      <c r="M484" s="227">
        <f>SUM(L478:L483)</f>
        <v>0</v>
      </c>
      <c r="N484" s="385"/>
    </row>
    <row r="485" spans="1:72" s="102" customFormat="1" ht="15" customHeight="1" x14ac:dyDescent="0.15">
      <c r="A485" s="23"/>
      <c r="B485" s="105"/>
      <c r="C485" s="61" t="s">
        <v>392</v>
      </c>
      <c r="D485" s="295"/>
      <c r="E485" s="178"/>
      <c r="F485" s="55"/>
      <c r="G485" s="56"/>
      <c r="H485" s="55"/>
      <c r="I485" s="56"/>
      <c r="J485" s="55"/>
      <c r="K485" s="56"/>
      <c r="L485" s="56"/>
      <c r="M485" s="62">
        <f>SUM(M391:M484)</f>
        <v>0</v>
      </c>
      <c r="N485" s="385"/>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c r="BM485" s="104"/>
      <c r="BN485" s="104"/>
      <c r="BO485" s="104"/>
      <c r="BP485" s="104"/>
      <c r="BQ485" s="104"/>
      <c r="BR485" s="104"/>
      <c r="BS485" s="104"/>
      <c r="BT485" s="104"/>
    </row>
    <row r="486" spans="1:72" s="102" customFormat="1" ht="12.75" customHeight="1" x14ac:dyDescent="0.15">
      <c r="A486" s="118"/>
      <c r="B486" s="105"/>
      <c r="C486" s="58" t="s">
        <v>187</v>
      </c>
      <c r="D486" s="279"/>
      <c r="E486" s="7"/>
      <c r="F486" s="4"/>
      <c r="G486" s="7"/>
      <c r="H486" s="4"/>
      <c r="I486" s="7"/>
      <c r="J486" s="4"/>
      <c r="K486" s="7"/>
      <c r="L486" s="226"/>
      <c r="M486" s="57">
        <f>M389+M485</f>
        <v>0</v>
      </c>
      <c r="N486" s="385"/>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4"/>
      <c r="AL486" s="104"/>
      <c r="AM486" s="104"/>
      <c r="AN486" s="104"/>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c r="BM486" s="104"/>
      <c r="BN486" s="104"/>
      <c r="BO486" s="104"/>
      <c r="BP486" s="104"/>
      <c r="BQ486" s="104"/>
      <c r="BR486" s="104"/>
      <c r="BS486" s="104"/>
      <c r="BT486" s="104"/>
    </row>
    <row r="487" spans="1:72" ht="17.25" customHeight="1" x14ac:dyDescent="0.15">
      <c r="B487" s="58" t="s">
        <v>36</v>
      </c>
      <c r="C487" s="105"/>
      <c r="N487" s="385"/>
    </row>
    <row r="488" spans="1:72" x14ac:dyDescent="0.15">
      <c r="A488" s="23"/>
      <c r="B488" s="105" t="s">
        <v>527</v>
      </c>
      <c r="C488" s="105" t="s">
        <v>208</v>
      </c>
      <c r="N488" s="385"/>
    </row>
    <row r="489" spans="1:72" ht="12.75" customHeight="1" x14ac:dyDescent="0.15">
      <c r="A489" s="23"/>
      <c r="B489" s="105"/>
      <c r="C489" s="105"/>
      <c r="D489" s="279" t="s">
        <v>426</v>
      </c>
      <c r="K489" s="7">
        <f>SUM(E489)</f>
        <v>0</v>
      </c>
      <c r="L489" s="7">
        <f>G489+I489+K489</f>
        <v>0</v>
      </c>
      <c r="N489" s="323" t="s">
        <v>719</v>
      </c>
    </row>
    <row r="490" spans="1:72" ht="12.75" customHeight="1" x14ac:dyDescent="0.15">
      <c r="A490" s="23"/>
      <c r="B490" s="105"/>
      <c r="C490" s="105"/>
      <c r="D490" s="279" t="s">
        <v>159</v>
      </c>
      <c r="G490" s="7">
        <f>SUM(E490)*F490</f>
        <v>0</v>
      </c>
      <c r="I490" s="7">
        <f>SUM(E490)*H490</f>
        <v>0</v>
      </c>
      <c r="K490" s="7">
        <f>SUM(E490)*J490</f>
        <v>0</v>
      </c>
      <c r="L490" s="7">
        <f>G490+I490+K490</f>
        <v>0</v>
      </c>
      <c r="N490" s="323" t="s">
        <v>773</v>
      </c>
    </row>
    <row r="491" spans="1:72" ht="23.25" customHeight="1" x14ac:dyDescent="0.15">
      <c r="A491" s="23"/>
      <c r="B491" s="105"/>
      <c r="C491" s="105"/>
      <c r="D491" s="322" t="s">
        <v>688</v>
      </c>
      <c r="F491" s="5"/>
      <c r="G491" s="7">
        <f>SUM(E491)*F491</f>
        <v>0</v>
      </c>
      <c r="I491" s="7">
        <f>SUM(E491)*H491</f>
        <v>0</v>
      </c>
      <c r="L491" s="7">
        <f>G491+I491+K491</f>
        <v>0</v>
      </c>
      <c r="N491" s="325" t="s">
        <v>720</v>
      </c>
    </row>
    <row r="492" spans="1:72" x14ac:dyDescent="0.15">
      <c r="A492" s="23"/>
      <c r="B492" s="105"/>
      <c r="C492" s="105" t="s">
        <v>310</v>
      </c>
      <c r="D492" s="280"/>
      <c r="G492" s="227">
        <f>SUM(G489:G491)</f>
        <v>0</v>
      </c>
      <c r="I492" s="227">
        <f>SUM(I489:I491)</f>
        <v>0</v>
      </c>
      <c r="K492" s="227">
        <f>SUM(K489:K491)</f>
        <v>0</v>
      </c>
      <c r="L492" s="227">
        <f>G492+I492+K492</f>
        <v>0</v>
      </c>
      <c r="M492" s="227">
        <f>SUM(L489:L491)</f>
        <v>0</v>
      </c>
      <c r="N492" s="385"/>
    </row>
    <row r="493" spans="1:72" ht="16.5" customHeight="1" x14ac:dyDescent="0.15">
      <c r="A493" s="23"/>
      <c r="B493" s="105" t="s">
        <v>528</v>
      </c>
      <c r="C493" s="105" t="s">
        <v>160</v>
      </c>
      <c r="N493" s="385"/>
    </row>
    <row r="494" spans="1:72" ht="12.75" customHeight="1" x14ac:dyDescent="0.15">
      <c r="A494" s="23"/>
      <c r="B494" s="105"/>
      <c r="C494" s="105"/>
      <c r="D494" s="322" t="s">
        <v>230</v>
      </c>
      <c r="G494" s="7">
        <f>SUM(E494)*F494</f>
        <v>0</v>
      </c>
      <c r="I494" s="7">
        <f>SUM(E494)*H494</f>
        <v>0</v>
      </c>
      <c r="K494" s="7">
        <f>SUM(E494)*J494</f>
        <v>0</v>
      </c>
      <c r="L494" s="7">
        <f>G494+I494+K494</f>
        <v>0</v>
      </c>
      <c r="N494" s="323" t="s">
        <v>975</v>
      </c>
    </row>
    <row r="495" spans="1:72" x14ac:dyDescent="0.15">
      <c r="A495" s="23"/>
      <c r="B495" s="105"/>
      <c r="C495" s="105" t="s">
        <v>310</v>
      </c>
      <c r="D495" s="280"/>
      <c r="G495" s="227">
        <f>SUM(G494:G494)</f>
        <v>0</v>
      </c>
      <c r="I495" s="227">
        <f>SUM(I494:I494)</f>
        <v>0</v>
      </c>
      <c r="K495" s="227">
        <f>SUM(K494:K494)</f>
        <v>0</v>
      </c>
      <c r="L495" s="227">
        <f>G495+I495+K495</f>
        <v>0</v>
      </c>
      <c r="M495" s="227">
        <f>SUM(L494:L494)</f>
        <v>0</v>
      </c>
      <c r="N495" s="385"/>
    </row>
    <row r="496" spans="1:72" s="102" customFormat="1" ht="14.25" customHeight="1" x14ac:dyDescent="0.15">
      <c r="A496" s="23"/>
      <c r="B496" s="105"/>
      <c r="C496" s="58" t="s">
        <v>149</v>
      </c>
      <c r="D496" s="279"/>
      <c r="E496" s="7"/>
      <c r="F496" s="4"/>
      <c r="G496" s="7"/>
      <c r="H496" s="4"/>
      <c r="I496" s="7"/>
      <c r="J496" s="4"/>
      <c r="K496" s="7"/>
      <c r="L496" s="115"/>
      <c r="M496" s="57">
        <f>SUM(M489:M495)</f>
        <v>0</v>
      </c>
      <c r="N496" s="385"/>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4"/>
      <c r="AL496" s="104"/>
      <c r="AM496" s="104"/>
      <c r="AN496" s="104"/>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c r="BM496" s="104"/>
      <c r="BN496" s="104"/>
      <c r="BO496" s="104"/>
      <c r="BP496" s="104"/>
      <c r="BQ496" s="104"/>
      <c r="BR496" s="104"/>
      <c r="BS496" s="104"/>
      <c r="BT496" s="104"/>
    </row>
    <row r="497" spans="1:72" ht="6.75" customHeight="1" x14ac:dyDescent="0.15">
      <c r="B497" s="105"/>
      <c r="C497" s="105"/>
      <c r="N497" s="385"/>
    </row>
    <row r="498" spans="1:72" s="124" customFormat="1" ht="16.5" customHeight="1" x14ac:dyDescent="0.15">
      <c r="A498" s="93"/>
      <c r="B498" s="15" t="s">
        <v>150</v>
      </c>
      <c r="C498" s="15"/>
      <c r="D498" s="279"/>
      <c r="E498" s="253"/>
      <c r="F498" s="166"/>
      <c r="G498" s="7"/>
      <c r="H498" s="18"/>
      <c r="I498" s="94"/>
      <c r="J498" s="18"/>
      <c r="K498" s="94"/>
      <c r="L498" s="95"/>
      <c r="M498" s="95">
        <f>M27+M486+M496</f>
        <v>0</v>
      </c>
      <c r="N498" s="385"/>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166"/>
      <c r="AL498" s="166"/>
      <c r="AM498" s="166"/>
      <c r="AN498" s="166"/>
      <c r="AO498" s="166"/>
      <c r="AP498" s="166"/>
      <c r="AQ498" s="166"/>
      <c r="AR498" s="166"/>
      <c r="AS498" s="166"/>
      <c r="AT498" s="166"/>
      <c r="AU498" s="166"/>
      <c r="AV498" s="166"/>
      <c r="AW498" s="166"/>
      <c r="AX498" s="166"/>
      <c r="AY498" s="166"/>
      <c r="AZ498" s="166"/>
      <c r="BA498" s="166"/>
      <c r="BB498" s="166"/>
      <c r="BC498" s="166"/>
      <c r="BD498" s="166"/>
      <c r="BE498" s="166"/>
      <c r="BF498" s="166"/>
      <c r="BG498" s="166"/>
      <c r="BH498" s="166"/>
      <c r="BI498" s="166"/>
      <c r="BJ498" s="166"/>
      <c r="BK498" s="166"/>
      <c r="BL498" s="166"/>
      <c r="BM498" s="166"/>
      <c r="BN498" s="166"/>
      <c r="BO498" s="166"/>
      <c r="BP498" s="166"/>
      <c r="BQ498" s="166"/>
      <c r="BR498" s="166"/>
      <c r="BS498" s="166"/>
      <c r="BT498" s="166"/>
    </row>
    <row r="499" spans="1:72" ht="24" customHeight="1" x14ac:dyDescent="0.15">
      <c r="A499" s="23"/>
      <c r="B499" s="105"/>
      <c r="C499" s="105"/>
      <c r="D499" s="324" t="s">
        <v>132</v>
      </c>
      <c r="E499" s="305">
        <f>Cover!E46</f>
        <v>0.1</v>
      </c>
      <c r="F499" s="163" t="s">
        <v>423</v>
      </c>
      <c r="G499" s="92">
        <f>M486</f>
        <v>0</v>
      </c>
      <c r="H499" s="4" t="s">
        <v>260</v>
      </c>
      <c r="I499" s="7">
        <f>SUM(G499*E499)</f>
        <v>0</v>
      </c>
      <c r="L499" s="7">
        <f>I499</f>
        <v>0</v>
      </c>
      <c r="M499" s="115"/>
      <c r="N499" s="325" t="s">
        <v>976</v>
      </c>
    </row>
    <row r="500" spans="1:72" x14ac:dyDescent="0.15">
      <c r="A500" s="23"/>
      <c r="B500" s="105"/>
      <c r="C500" s="105" t="s">
        <v>310</v>
      </c>
      <c r="G500" s="226"/>
      <c r="I500" s="227">
        <f>SUM(I499:I499)</f>
        <v>0</v>
      </c>
      <c r="K500" s="226"/>
      <c r="L500" s="227">
        <f>I500</f>
        <v>0</v>
      </c>
      <c r="M500" s="227">
        <f>SUM(L499:L499)</f>
        <v>0</v>
      </c>
      <c r="N500" s="385"/>
    </row>
    <row r="501" spans="1:72" ht="9" customHeight="1" thickBot="1" x14ac:dyDescent="0.2">
      <c r="A501" s="23"/>
      <c r="B501" s="105"/>
      <c r="C501" s="171"/>
      <c r="D501" s="247"/>
      <c r="E501" s="117"/>
      <c r="F501" s="104"/>
      <c r="G501" s="117"/>
      <c r="H501" s="104"/>
      <c r="I501" s="117"/>
      <c r="J501" s="104"/>
      <c r="K501" s="117"/>
      <c r="L501" s="117"/>
      <c r="M501" s="115"/>
      <c r="N501" s="385"/>
    </row>
    <row r="502" spans="1:72" s="64" customFormat="1" ht="29.25" customHeight="1" thickBot="1" x14ac:dyDescent="0.2">
      <c r="A502" s="96"/>
      <c r="B502" s="66" t="s">
        <v>287</v>
      </c>
      <c r="C502" s="66"/>
      <c r="D502" s="279"/>
      <c r="E502" s="67"/>
      <c r="F502" s="97"/>
      <c r="G502" s="70"/>
      <c r="H502" s="97"/>
      <c r="I502" s="70"/>
      <c r="J502" s="97"/>
      <c r="K502" s="70"/>
      <c r="L502" s="72"/>
      <c r="M502" s="381">
        <f>SUM(M498:M501)</f>
        <v>0</v>
      </c>
      <c r="N502" s="424" t="s">
        <v>774</v>
      </c>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row>
    <row r="503" spans="1:72" ht="26.25" customHeight="1" x14ac:dyDescent="0.15">
      <c r="N503" s="374" t="s">
        <v>23</v>
      </c>
      <c r="O503" s="114"/>
      <c r="R503" s="5"/>
      <c r="S503" s="222"/>
    </row>
    <row r="504" spans="1:72" x14ac:dyDescent="0.15">
      <c r="A504" s="23"/>
      <c r="B504" s="6"/>
      <c r="C504" s="6"/>
      <c r="D504" s="247"/>
      <c r="E504" s="117"/>
      <c r="F504" s="104"/>
      <c r="G504" s="117"/>
      <c r="H504" s="104"/>
      <c r="I504" s="117"/>
      <c r="J504" s="104"/>
      <c r="K504" s="117"/>
      <c r="L504" s="117"/>
      <c r="M504" s="117"/>
      <c r="N504" s="432"/>
      <c r="O504" s="114"/>
      <c r="R504" s="5"/>
      <c r="S504" s="5"/>
    </row>
    <row r="505" spans="1:72" s="102" customFormat="1" x14ac:dyDescent="0.15">
      <c r="A505" s="23"/>
      <c r="B505" s="6"/>
      <c r="C505" s="6"/>
      <c r="D505" s="247"/>
      <c r="E505" s="117" t="s">
        <v>520</v>
      </c>
      <c r="F505" s="104"/>
      <c r="G505" s="117"/>
      <c r="H505" s="104"/>
      <c r="I505" s="117"/>
      <c r="J505" s="104"/>
      <c r="K505" s="117"/>
      <c r="L505" s="117"/>
      <c r="M505" s="117"/>
      <c r="N505" s="433"/>
      <c r="O505" s="104"/>
      <c r="P505" s="104"/>
      <c r="Q505" s="104"/>
      <c r="R505" s="111"/>
      <c r="S505" s="111"/>
      <c r="T505" s="104"/>
      <c r="U505" s="104"/>
      <c r="V505" s="104"/>
      <c r="W505" s="104"/>
      <c r="X505" s="104"/>
      <c r="Y505" s="104"/>
      <c r="Z505" s="104"/>
      <c r="AA505" s="104"/>
      <c r="AB505" s="104"/>
      <c r="AC505" s="104"/>
      <c r="AD505" s="104"/>
      <c r="AE505" s="104"/>
      <c r="AF505" s="104"/>
      <c r="AG505" s="104"/>
      <c r="AH505" s="104"/>
      <c r="AI505" s="104"/>
      <c r="AJ505" s="104"/>
      <c r="AK505" s="104"/>
      <c r="AL505" s="104"/>
      <c r="AM505" s="104"/>
      <c r="AN505" s="104"/>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c r="BM505" s="104"/>
      <c r="BN505" s="104"/>
      <c r="BO505" s="104"/>
      <c r="BP505" s="104"/>
      <c r="BQ505" s="104"/>
      <c r="BR505" s="104"/>
      <c r="BS505" s="104"/>
      <c r="BT505" s="104"/>
    </row>
    <row r="506" spans="1:72" x14ac:dyDescent="0.15">
      <c r="R506" s="5"/>
      <c r="S506" s="5"/>
    </row>
    <row r="507" spans="1:72" s="102" customFormat="1" x14ac:dyDescent="0.15">
      <c r="A507" s="23"/>
      <c r="B507" s="6"/>
      <c r="C507" s="6"/>
      <c r="D507" s="247"/>
      <c r="E507" s="117"/>
      <c r="F507" s="104"/>
      <c r="G507" s="117"/>
      <c r="H507" s="104"/>
      <c r="I507" s="117"/>
      <c r="J507" s="104"/>
      <c r="K507" s="117"/>
      <c r="L507" s="117"/>
      <c r="M507" s="117"/>
      <c r="N507" s="433"/>
      <c r="O507" s="104"/>
      <c r="P507" s="104"/>
      <c r="Q507" s="104"/>
      <c r="R507" s="111"/>
      <c r="S507" s="111"/>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c r="BM507" s="104"/>
      <c r="BN507" s="104"/>
      <c r="BO507" s="104"/>
      <c r="BP507" s="104"/>
      <c r="BQ507" s="104"/>
      <c r="BR507" s="104"/>
      <c r="BS507" s="104"/>
      <c r="BT507" s="104"/>
    </row>
    <row r="508" spans="1:72" x14ac:dyDescent="0.15">
      <c r="R508" s="5"/>
      <c r="S508" s="5"/>
    </row>
    <row r="509" spans="1:72" s="102" customFormat="1" x14ac:dyDescent="0.15">
      <c r="A509" s="23"/>
      <c r="B509" s="6"/>
      <c r="C509" s="6"/>
      <c r="D509" s="247"/>
      <c r="E509" s="117"/>
      <c r="F509" s="104"/>
      <c r="G509" s="117"/>
      <c r="H509" s="104"/>
      <c r="I509" s="117"/>
      <c r="J509" s="104"/>
      <c r="K509" s="117"/>
      <c r="L509" s="117"/>
      <c r="M509" s="117"/>
      <c r="N509" s="433"/>
      <c r="O509" s="104"/>
      <c r="P509" s="104"/>
      <c r="Q509" s="104"/>
      <c r="R509" s="111"/>
      <c r="S509" s="111"/>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c r="BM509" s="104"/>
      <c r="BN509" s="104"/>
      <c r="BO509" s="104"/>
      <c r="BP509" s="104"/>
      <c r="BQ509" s="104"/>
      <c r="BR509" s="104"/>
      <c r="BS509" s="104"/>
      <c r="BT509" s="104"/>
    </row>
    <row r="510" spans="1:72" x14ac:dyDescent="0.15">
      <c r="O510" s="114"/>
      <c r="R510" s="5"/>
      <c r="S510" s="226"/>
    </row>
    <row r="511" spans="1:72" x14ac:dyDescent="0.15">
      <c r="A511" s="23"/>
      <c r="B511" s="6"/>
      <c r="C511" s="6"/>
      <c r="D511" s="247"/>
      <c r="E511" s="117"/>
      <c r="F511" s="104"/>
      <c r="G511" s="117"/>
      <c r="H511" s="104"/>
      <c r="I511" s="117"/>
      <c r="J511" s="104"/>
      <c r="K511" s="117"/>
      <c r="L511" s="117"/>
      <c r="M511" s="117"/>
      <c r="O511" s="114"/>
      <c r="R511" s="5"/>
      <c r="S511" s="226"/>
    </row>
    <row r="512" spans="1:72" x14ac:dyDescent="0.15">
      <c r="A512" s="23"/>
      <c r="B512" s="6"/>
      <c r="C512" s="6"/>
      <c r="D512" s="247"/>
      <c r="E512" s="117"/>
      <c r="F512" s="104"/>
      <c r="G512" s="117"/>
      <c r="H512" s="104"/>
      <c r="I512" s="117"/>
      <c r="J512" s="104"/>
      <c r="K512" s="117"/>
      <c r="L512" s="117"/>
      <c r="M512" s="117"/>
      <c r="N512" s="432"/>
      <c r="O512" s="114"/>
      <c r="R512" s="5"/>
      <c r="S512" s="5"/>
    </row>
    <row r="513" spans="1:72" s="102" customFormat="1" x14ac:dyDescent="0.15">
      <c r="A513" s="23"/>
      <c r="B513" s="6"/>
      <c r="C513" s="6"/>
      <c r="D513" s="247"/>
      <c r="E513" s="117"/>
      <c r="F513" s="104"/>
      <c r="G513" s="117"/>
      <c r="H513" s="104"/>
      <c r="I513" s="117"/>
      <c r="J513" s="104"/>
      <c r="K513" s="117"/>
      <c r="L513" s="117"/>
      <c r="M513" s="117"/>
      <c r="N513" s="433"/>
      <c r="O513" s="104"/>
      <c r="P513" s="104"/>
      <c r="Q513" s="104"/>
      <c r="R513" s="111"/>
      <c r="S513" s="111"/>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c r="BM513" s="104"/>
      <c r="BN513" s="104"/>
      <c r="BO513" s="104"/>
      <c r="BP513" s="104"/>
      <c r="BQ513" s="104"/>
      <c r="BR513" s="104"/>
      <c r="BS513" s="104"/>
      <c r="BT513" s="104"/>
    </row>
    <row r="514" spans="1:72" x14ac:dyDescent="0.15">
      <c r="R514" s="5"/>
      <c r="S514" s="5"/>
    </row>
    <row r="515" spans="1:72" s="102" customFormat="1" x14ac:dyDescent="0.15">
      <c r="A515" s="23"/>
      <c r="B515" s="6"/>
      <c r="C515" s="6"/>
      <c r="D515" s="247"/>
      <c r="E515" s="117"/>
      <c r="F515" s="104"/>
      <c r="G515" s="117"/>
      <c r="H515" s="104"/>
      <c r="I515" s="117"/>
      <c r="J515" s="104"/>
      <c r="K515" s="117"/>
      <c r="L515" s="117"/>
      <c r="M515" s="117"/>
      <c r="N515" s="433"/>
      <c r="O515" s="104"/>
      <c r="P515" s="104"/>
      <c r="Q515" s="104"/>
      <c r="R515" s="111"/>
      <c r="S515" s="111"/>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c r="BM515" s="104"/>
      <c r="BN515" s="104"/>
      <c r="BO515" s="104"/>
      <c r="BP515" s="104"/>
      <c r="BQ515" s="104"/>
      <c r="BR515" s="104"/>
      <c r="BS515" s="104"/>
      <c r="BT515" s="104"/>
    </row>
    <row r="516" spans="1:72" x14ac:dyDescent="0.15">
      <c r="R516" s="5"/>
      <c r="S516" s="5"/>
    </row>
    <row r="517" spans="1:72" s="102" customFormat="1" x14ac:dyDescent="0.15">
      <c r="A517" s="23"/>
      <c r="B517" s="6"/>
      <c r="C517" s="6"/>
      <c r="D517" s="247"/>
      <c r="E517" s="117"/>
      <c r="F517" s="104"/>
      <c r="G517" s="117"/>
      <c r="H517" s="104"/>
      <c r="I517" s="117"/>
      <c r="J517" s="104"/>
      <c r="K517" s="117"/>
      <c r="L517" s="117"/>
      <c r="M517" s="117"/>
      <c r="N517" s="433"/>
      <c r="O517" s="104"/>
      <c r="P517" s="104"/>
      <c r="Q517" s="104"/>
      <c r="R517" s="111"/>
      <c r="S517" s="111"/>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c r="BM517" s="104"/>
      <c r="BN517" s="104"/>
      <c r="BO517" s="104"/>
      <c r="BP517" s="104"/>
      <c r="BQ517" s="104"/>
      <c r="BR517" s="104"/>
      <c r="BS517" s="104"/>
      <c r="BT517" s="104"/>
    </row>
    <row r="518" spans="1:72" x14ac:dyDescent="0.15">
      <c r="R518" s="5"/>
      <c r="S518" s="5"/>
    </row>
    <row r="519" spans="1:72" s="102" customFormat="1" x14ac:dyDescent="0.15">
      <c r="A519" s="23"/>
      <c r="B519" s="6"/>
      <c r="C519" s="6"/>
      <c r="D519" s="247"/>
      <c r="E519" s="117"/>
      <c r="F519" s="104"/>
      <c r="G519" s="117"/>
      <c r="H519" s="104"/>
      <c r="I519" s="117"/>
      <c r="J519" s="104"/>
      <c r="K519" s="117"/>
      <c r="L519" s="117"/>
      <c r="M519" s="117"/>
      <c r="N519" s="433"/>
      <c r="O519" s="104"/>
      <c r="P519" s="104"/>
      <c r="Q519" s="104"/>
      <c r="R519" s="111"/>
      <c r="S519" s="111"/>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c r="AR519" s="104"/>
      <c r="AS519" s="104"/>
      <c r="AT519" s="104"/>
      <c r="AU519" s="104"/>
      <c r="AV519" s="104"/>
      <c r="AW519" s="104"/>
      <c r="AX519" s="104"/>
      <c r="AY519" s="104"/>
      <c r="AZ519" s="104"/>
      <c r="BA519" s="104"/>
      <c r="BB519" s="104"/>
      <c r="BC519" s="104"/>
      <c r="BD519" s="104"/>
      <c r="BE519" s="104"/>
      <c r="BF519" s="104"/>
      <c r="BG519" s="104"/>
      <c r="BH519" s="104"/>
      <c r="BI519" s="104"/>
      <c r="BJ519" s="104"/>
      <c r="BK519" s="104"/>
      <c r="BL519" s="104"/>
      <c r="BM519" s="104"/>
      <c r="BN519" s="104"/>
      <c r="BO519" s="104"/>
      <c r="BP519" s="104"/>
      <c r="BQ519" s="104"/>
      <c r="BR519" s="104"/>
      <c r="BS519" s="104"/>
      <c r="BT519" s="104"/>
    </row>
    <row r="520" spans="1:72" x14ac:dyDescent="0.15">
      <c r="R520" s="5"/>
      <c r="S520" s="5"/>
    </row>
    <row r="521" spans="1:72" s="102" customFormat="1" x14ac:dyDescent="0.15">
      <c r="A521" s="23"/>
      <c r="B521" s="6"/>
      <c r="C521" s="6"/>
      <c r="D521" s="247"/>
      <c r="E521" s="117"/>
      <c r="F521" s="104"/>
      <c r="G521" s="117"/>
      <c r="H521" s="104"/>
      <c r="I521" s="117"/>
      <c r="J521" s="104"/>
      <c r="K521" s="117"/>
      <c r="L521" s="117"/>
      <c r="M521" s="117"/>
      <c r="N521" s="433"/>
      <c r="O521" s="104"/>
      <c r="P521" s="104"/>
      <c r="Q521" s="104"/>
      <c r="R521" s="111"/>
      <c r="S521" s="111"/>
      <c r="T521" s="104"/>
      <c r="U521" s="104"/>
      <c r="V521" s="104"/>
      <c r="W521" s="104"/>
      <c r="X521" s="104"/>
      <c r="Y521" s="104"/>
      <c r="Z521" s="104"/>
      <c r="AA521" s="104"/>
      <c r="AB521" s="104"/>
      <c r="AC521" s="104"/>
      <c r="AD521" s="104"/>
      <c r="AE521" s="104"/>
      <c r="AF521" s="104"/>
      <c r="AG521" s="104"/>
      <c r="AH521" s="104"/>
      <c r="AI521" s="104"/>
      <c r="AJ521" s="104"/>
      <c r="AK521" s="104"/>
      <c r="AL521" s="104"/>
      <c r="AM521" s="104"/>
      <c r="AN521" s="104"/>
      <c r="AO521" s="104"/>
      <c r="AP521" s="104"/>
      <c r="AQ521" s="104"/>
      <c r="AR521" s="104"/>
      <c r="AS521" s="104"/>
      <c r="AT521" s="104"/>
      <c r="AU521" s="104"/>
      <c r="AV521" s="104"/>
      <c r="AW521" s="104"/>
      <c r="AX521" s="104"/>
      <c r="AY521" s="104"/>
      <c r="AZ521" s="104"/>
      <c r="BA521" s="104"/>
      <c r="BB521" s="104"/>
      <c r="BC521" s="104"/>
      <c r="BD521" s="104"/>
      <c r="BE521" s="104"/>
      <c r="BF521" s="104"/>
      <c r="BG521" s="104"/>
      <c r="BH521" s="104"/>
      <c r="BI521" s="104"/>
      <c r="BJ521" s="104"/>
      <c r="BK521" s="104"/>
      <c r="BL521" s="104"/>
      <c r="BM521" s="104"/>
      <c r="BN521" s="104"/>
      <c r="BO521" s="104"/>
      <c r="BP521" s="104"/>
      <c r="BQ521" s="104"/>
      <c r="BR521" s="104"/>
      <c r="BS521" s="104"/>
      <c r="BT521" s="104"/>
    </row>
    <row r="522" spans="1:72" x14ac:dyDescent="0.15">
      <c r="R522" s="5"/>
      <c r="S522" s="5"/>
    </row>
    <row r="523" spans="1:72" s="102" customFormat="1" x14ac:dyDescent="0.15">
      <c r="A523" s="23"/>
      <c r="B523" s="6"/>
      <c r="C523" s="6"/>
      <c r="D523" s="247"/>
      <c r="E523" s="117"/>
      <c r="F523" s="104"/>
      <c r="G523" s="117"/>
      <c r="H523" s="104"/>
      <c r="I523" s="117"/>
      <c r="J523" s="104"/>
      <c r="K523" s="117"/>
      <c r="L523" s="117"/>
      <c r="M523" s="117"/>
      <c r="N523" s="433"/>
      <c r="O523" s="104"/>
      <c r="P523" s="104"/>
      <c r="Q523" s="104"/>
      <c r="R523" s="111"/>
      <c r="S523" s="111"/>
      <c r="T523" s="104"/>
      <c r="U523" s="104"/>
      <c r="V523" s="104"/>
      <c r="W523" s="104"/>
      <c r="X523" s="104"/>
      <c r="Y523" s="104"/>
      <c r="Z523" s="104"/>
      <c r="AA523" s="104"/>
      <c r="AB523" s="104"/>
      <c r="AC523" s="104"/>
      <c r="AD523" s="104"/>
      <c r="AE523" s="104"/>
      <c r="AF523" s="104"/>
      <c r="AG523" s="104"/>
      <c r="AH523" s="104"/>
      <c r="AI523" s="104"/>
      <c r="AJ523" s="104"/>
      <c r="AK523" s="104"/>
      <c r="AL523" s="104"/>
      <c r="AM523" s="104"/>
      <c r="AN523" s="104"/>
      <c r="AO523" s="104"/>
      <c r="AP523" s="104"/>
      <c r="AQ523" s="104"/>
      <c r="AR523" s="104"/>
      <c r="AS523" s="104"/>
      <c r="AT523" s="104"/>
      <c r="AU523" s="104"/>
      <c r="AV523" s="104"/>
      <c r="AW523" s="104"/>
      <c r="AX523" s="104"/>
      <c r="AY523" s="104"/>
      <c r="AZ523" s="104"/>
      <c r="BA523" s="104"/>
      <c r="BB523" s="104"/>
      <c r="BC523" s="104"/>
      <c r="BD523" s="104"/>
      <c r="BE523" s="104"/>
      <c r="BF523" s="104"/>
      <c r="BG523" s="104"/>
      <c r="BH523" s="104"/>
      <c r="BI523" s="104"/>
      <c r="BJ523" s="104"/>
      <c r="BK523" s="104"/>
      <c r="BL523" s="104"/>
      <c r="BM523" s="104"/>
      <c r="BN523" s="104"/>
      <c r="BO523" s="104"/>
      <c r="BP523" s="104"/>
      <c r="BQ523" s="104"/>
      <c r="BR523" s="104"/>
      <c r="BS523" s="104"/>
      <c r="BT523" s="104"/>
    </row>
    <row r="524" spans="1:72" x14ac:dyDescent="0.15">
      <c r="R524" s="5"/>
      <c r="S524" s="5"/>
    </row>
    <row r="525" spans="1:72" s="102" customFormat="1" x14ac:dyDescent="0.15">
      <c r="A525" s="23"/>
      <c r="B525" s="6"/>
      <c r="C525" s="6"/>
      <c r="D525" s="247"/>
      <c r="E525" s="117"/>
      <c r="F525" s="104"/>
      <c r="G525" s="117"/>
      <c r="H525" s="104"/>
      <c r="I525" s="117"/>
      <c r="J525" s="104"/>
      <c r="K525" s="117"/>
      <c r="L525" s="117"/>
      <c r="M525" s="117"/>
      <c r="N525" s="433"/>
      <c r="O525" s="104"/>
      <c r="P525" s="104"/>
      <c r="Q525" s="104"/>
      <c r="R525" s="111"/>
      <c r="S525" s="111"/>
      <c r="T525" s="104"/>
      <c r="U525" s="104"/>
      <c r="V525" s="104"/>
      <c r="W525" s="104"/>
      <c r="X525" s="104"/>
      <c r="Y525" s="104"/>
      <c r="Z525" s="104"/>
      <c r="AA525" s="104"/>
      <c r="AB525" s="104"/>
      <c r="AC525" s="104"/>
      <c r="AD525" s="104"/>
      <c r="AE525" s="104"/>
      <c r="AF525" s="104"/>
      <c r="AG525" s="104"/>
      <c r="AH525" s="104"/>
      <c r="AI525" s="104"/>
      <c r="AJ525" s="104"/>
      <c r="AK525" s="104"/>
      <c r="AL525" s="104"/>
      <c r="AM525" s="104"/>
      <c r="AN525" s="104"/>
      <c r="AO525" s="104"/>
      <c r="AP525" s="104"/>
      <c r="AQ525" s="104"/>
      <c r="AR525" s="104"/>
      <c r="AS525" s="104"/>
      <c r="AT525" s="104"/>
      <c r="AU525" s="104"/>
      <c r="AV525" s="104"/>
      <c r="AW525" s="104"/>
      <c r="AX525" s="104"/>
      <c r="AY525" s="104"/>
      <c r="AZ525" s="104"/>
      <c r="BA525" s="104"/>
      <c r="BB525" s="104"/>
      <c r="BC525" s="104"/>
      <c r="BD525" s="104"/>
      <c r="BE525" s="104"/>
      <c r="BF525" s="104"/>
      <c r="BG525" s="104"/>
      <c r="BH525" s="104"/>
      <c r="BI525" s="104"/>
      <c r="BJ525" s="104"/>
      <c r="BK525" s="104"/>
      <c r="BL525" s="104"/>
      <c r="BM525" s="104"/>
      <c r="BN525" s="104"/>
      <c r="BO525" s="104"/>
      <c r="BP525" s="104"/>
      <c r="BQ525" s="104"/>
      <c r="BR525" s="104"/>
      <c r="BS525" s="104"/>
      <c r="BT525" s="104"/>
    </row>
    <row r="526" spans="1:72" x14ac:dyDescent="0.15">
      <c r="R526" s="5"/>
      <c r="S526" s="5"/>
    </row>
    <row r="527" spans="1:72" s="102" customFormat="1" x14ac:dyDescent="0.15">
      <c r="A527" s="23"/>
      <c r="B527" s="6"/>
      <c r="C527" s="6"/>
      <c r="D527" s="247"/>
      <c r="E527" s="117"/>
      <c r="F527" s="104"/>
      <c r="G527" s="117"/>
      <c r="H527" s="104"/>
      <c r="I527" s="117"/>
      <c r="J527" s="104"/>
      <c r="K527" s="117"/>
      <c r="L527" s="117"/>
      <c r="M527" s="117"/>
      <c r="N527" s="433"/>
      <c r="O527" s="104"/>
      <c r="P527" s="104"/>
      <c r="Q527" s="104"/>
      <c r="R527" s="111"/>
      <c r="S527" s="111"/>
      <c r="T527" s="104"/>
      <c r="U527" s="104"/>
      <c r="V527" s="104"/>
      <c r="W527" s="104"/>
      <c r="X527" s="104"/>
      <c r="Y527" s="104"/>
      <c r="Z527" s="104"/>
      <c r="AA527" s="104"/>
      <c r="AB527" s="104"/>
      <c r="AC527" s="104"/>
      <c r="AD527" s="104"/>
      <c r="AE527" s="104"/>
      <c r="AF527" s="104"/>
      <c r="AG527" s="104"/>
      <c r="AH527" s="104"/>
      <c r="AI527" s="104"/>
      <c r="AJ527" s="104"/>
      <c r="AK527" s="104"/>
      <c r="AL527" s="104"/>
      <c r="AM527" s="104"/>
      <c r="AN527" s="104"/>
      <c r="AO527" s="104"/>
      <c r="AP527" s="104"/>
      <c r="AQ527" s="104"/>
      <c r="AR527" s="104"/>
      <c r="AS527" s="104"/>
      <c r="AT527" s="104"/>
      <c r="AU527" s="104"/>
      <c r="AV527" s="104"/>
      <c r="AW527" s="104"/>
      <c r="AX527" s="104"/>
      <c r="AY527" s="104"/>
      <c r="AZ527" s="104"/>
      <c r="BA527" s="104"/>
      <c r="BB527" s="104"/>
      <c r="BC527" s="104"/>
      <c r="BD527" s="104"/>
      <c r="BE527" s="104"/>
      <c r="BF527" s="104"/>
      <c r="BG527" s="104"/>
      <c r="BH527" s="104"/>
      <c r="BI527" s="104"/>
      <c r="BJ527" s="104"/>
      <c r="BK527" s="104"/>
      <c r="BL527" s="104"/>
      <c r="BM527" s="104"/>
      <c r="BN527" s="104"/>
      <c r="BO527" s="104"/>
      <c r="BP527" s="104"/>
      <c r="BQ527" s="104"/>
      <c r="BR527" s="104"/>
      <c r="BS527" s="104"/>
      <c r="BT527" s="104"/>
    </row>
    <row r="528" spans="1:72" x14ac:dyDescent="0.15">
      <c r="R528" s="5"/>
      <c r="S528" s="5"/>
    </row>
    <row r="529" spans="1:72" s="102" customFormat="1" x14ac:dyDescent="0.15">
      <c r="A529" s="23"/>
      <c r="B529" s="6"/>
      <c r="C529" s="6"/>
      <c r="D529" s="247"/>
      <c r="E529" s="117"/>
      <c r="F529" s="104"/>
      <c r="G529" s="117"/>
      <c r="H529" s="104"/>
      <c r="I529" s="117"/>
      <c r="J529" s="104"/>
      <c r="K529" s="117"/>
      <c r="L529" s="117"/>
      <c r="M529" s="117"/>
      <c r="N529" s="433"/>
      <c r="O529" s="104"/>
      <c r="P529" s="104"/>
      <c r="Q529" s="104"/>
      <c r="R529" s="111"/>
      <c r="S529" s="111"/>
      <c r="T529" s="104"/>
      <c r="U529" s="104"/>
      <c r="V529" s="104"/>
      <c r="W529" s="104"/>
      <c r="X529" s="104"/>
      <c r="Y529" s="104"/>
      <c r="Z529" s="104"/>
      <c r="AA529" s="104"/>
      <c r="AB529" s="104"/>
      <c r="AC529" s="104"/>
      <c r="AD529" s="104"/>
      <c r="AE529" s="104"/>
      <c r="AF529" s="104"/>
      <c r="AG529" s="104"/>
      <c r="AH529" s="104"/>
      <c r="AI529" s="104"/>
      <c r="AJ529" s="104"/>
      <c r="AK529" s="104"/>
      <c r="AL529" s="104"/>
      <c r="AM529" s="104"/>
      <c r="AN529" s="104"/>
      <c r="AO529" s="104"/>
      <c r="AP529" s="104"/>
      <c r="AQ529" s="104"/>
      <c r="AR529" s="104"/>
      <c r="AS529" s="104"/>
      <c r="AT529" s="104"/>
      <c r="AU529" s="104"/>
      <c r="AV529" s="104"/>
      <c r="AW529" s="104"/>
      <c r="AX529" s="104"/>
      <c r="AY529" s="104"/>
      <c r="AZ529" s="104"/>
      <c r="BA529" s="104"/>
      <c r="BB529" s="104"/>
      <c r="BC529" s="104"/>
      <c r="BD529" s="104"/>
      <c r="BE529" s="104"/>
      <c r="BF529" s="104"/>
      <c r="BG529" s="104"/>
      <c r="BH529" s="104"/>
      <c r="BI529" s="104"/>
      <c r="BJ529" s="104"/>
      <c r="BK529" s="104"/>
      <c r="BL529" s="104"/>
      <c r="BM529" s="104"/>
      <c r="BN529" s="104"/>
      <c r="BO529" s="104"/>
      <c r="BP529" s="104"/>
      <c r="BQ529" s="104"/>
      <c r="BR529" s="104"/>
      <c r="BS529" s="104"/>
      <c r="BT529" s="104"/>
    </row>
    <row r="530" spans="1:72" x14ac:dyDescent="0.15">
      <c r="R530" s="5"/>
      <c r="S530" s="5"/>
    </row>
    <row r="531" spans="1:72" s="102" customFormat="1" x14ac:dyDescent="0.15">
      <c r="A531" s="23"/>
      <c r="B531" s="6"/>
      <c r="C531" s="6"/>
      <c r="D531" s="247"/>
      <c r="E531" s="117"/>
      <c r="F531" s="104"/>
      <c r="G531" s="117"/>
      <c r="H531" s="104"/>
      <c r="I531" s="117"/>
      <c r="J531" s="104"/>
      <c r="K531" s="117"/>
      <c r="L531" s="117"/>
      <c r="M531" s="117"/>
      <c r="N531" s="433"/>
      <c r="O531" s="104"/>
      <c r="P531" s="104"/>
      <c r="Q531" s="104"/>
      <c r="R531" s="111"/>
      <c r="S531" s="111"/>
      <c r="T531" s="104"/>
      <c r="U531" s="104"/>
      <c r="V531" s="104"/>
      <c r="W531" s="104"/>
      <c r="X531" s="104"/>
      <c r="Y531" s="104"/>
      <c r="Z531" s="104"/>
      <c r="AA531" s="104"/>
      <c r="AB531" s="104"/>
      <c r="AC531" s="104"/>
      <c r="AD531" s="104"/>
      <c r="AE531" s="104"/>
      <c r="AF531" s="104"/>
      <c r="AG531" s="104"/>
      <c r="AH531" s="104"/>
      <c r="AI531" s="104"/>
      <c r="AJ531" s="104"/>
      <c r="AK531" s="104"/>
      <c r="AL531" s="104"/>
      <c r="AM531" s="104"/>
      <c r="AN531" s="104"/>
      <c r="AO531" s="104"/>
      <c r="AP531" s="104"/>
      <c r="AQ531" s="104"/>
      <c r="AR531" s="104"/>
      <c r="AS531" s="104"/>
      <c r="AT531" s="104"/>
      <c r="AU531" s="104"/>
      <c r="AV531" s="104"/>
      <c r="AW531" s="104"/>
      <c r="AX531" s="104"/>
      <c r="AY531" s="104"/>
      <c r="AZ531" s="104"/>
      <c r="BA531" s="104"/>
      <c r="BB531" s="104"/>
      <c r="BC531" s="104"/>
      <c r="BD531" s="104"/>
      <c r="BE531" s="104"/>
      <c r="BF531" s="104"/>
      <c r="BG531" s="104"/>
      <c r="BH531" s="104"/>
      <c r="BI531" s="104"/>
      <c r="BJ531" s="104"/>
      <c r="BK531" s="104"/>
      <c r="BL531" s="104"/>
      <c r="BM531" s="104"/>
      <c r="BN531" s="104"/>
      <c r="BO531" s="104"/>
      <c r="BP531" s="104"/>
      <c r="BQ531" s="104"/>
      <c r="BR531" s="104"/>
      <c r="BS531" s="104"/>
      <c r="BT531" s="104"/>
    </row>
    <row r="532" spans="1:72" x14ac:dyDescent="0.15">
      <c r="O532" s="114"/>
      <c r="R532" s="5"/>
      <c r="S532" s="5"/>
    </row>
    <row r="533" spans="1:72" s="102" customFormat="1" x14ac:dyDescent="0.15">
      <c r="A533" s="23"/>
      <c r="B533" s="6"/>
      <c r="C533" s="6"/>
      <c r="D533" s="247"/>
      <c r="E533" s="117"/>
      <c r="F533" s="104"/>
      <c r="G533" s="117"/>
      <c r="H533" s="104"/>
      <c r="I533" s="117"/>
      <c r="J533" s="104"/>
      <c r="K533" s="117"/>
      <c r="L533" s="117"/>
      <c r="M533" s="117"/>
      <c r="N533" s="433"/>
      <c r="O533" s="104"/>
      <c r="P533" s="104"/>
      <c r="Q533" s="104"/>
      <c r="R533" s="111"/>
      <c r="S533" s="111"/>
      <c r="T533" s="104"/>
      <c r="U533" s="104"/>
      <c r="V533" s="104"/>
      <c r="W533" s="104"/>
      <c r="X533" s="104"/>
      <c r="Y533" s="104"/>
      <c r="Z533" s="104"/>
      <c r="AA533" s="104"/>
      <c r="AB533" s="104"/>
      <c r="AC533" s="104"/>
      <c r="AD533" s="104"/>
      <c r="AE533" s="104"/>
      <c r="AF533" s="104"/>
      <c r="AG533" s="104"/>
      <c r="AH533" s="104"/>
      <c r="AI533" s="104"/>
      <c r="AJ533" s="104"/>
      <c r="AK533" s="104"/>
      <c r="AL533" s="104"/>
      <c r="AM533" s="104"/>
      <c r="AN533" s="104"/>
      <c r="AO533" s="104"/>
      <c r="AP533" s="104"/>
      <c r="AQ533" s="104"/>
      <c r="AR533" s="104"/>
      <c r="AS533" s="104"/>
      <c r="AT533" s="104"/>
      <c r="AU533" s="104"/>
      <c r="AV533" s="104"/>
      <c r="AW533" s="104"/>
      <c r="AX533" s="104"/>
      <c r="AY533" s="104"/>
      <c r="AZ533" s="104"/>
      <c r="BA533" s="104"/>
      <c r="BB533" s="104"/>
      <c r="BC533" s="104"/>
      <c r="BD533" s="104"/>
      <c r="BE533" s="104"/>
      <c r="BF533" s="104"/>
      <c r="BG533" s="104"/>
      <c r="BH533" s="104"/>
      <c r="BI533" s="104"/>
      <c r="BJ533" s="104"/>
      <c r="BK533" s="104"/>
      <c r="BL533" s="104"/>
      <c r="BM533" s="104"/>
      <c r="BN533" s="104"/>
      <c r="BO533" s="104"/>
      <c r="BP533" s="104"/>
      <c r="BQ533" s="104"/>
      <c r="BR533" s="104"/>
      <c r="BS533" s="104"/>
      <c r="BT533" s="104"/>
    </row>
    <row r="534" spans="1:72" x14ac:dyDescent="0.15">
      <c r="R534" s="5"/>
      <c r="S534" s="5"/>
    </row>
    <row r="535" spans="1:72" s="102" customFormat="1" x14ac:dyDescent="0.15">
      <c r="A535" s="23"/>
      <c r="B535" s="6"/>
      <c r="C535" s="6"/>
      <c r="D535" s="247"/>
      <c r="E535" s="117"/>
      <c r="F535" s="104"/>
      <c r="G535" s="117"/>
      <c r="H535" s="104"/>
      <c r="I535" s="117"/>
      <c r="J535" s="104"/>
      <c r="K535" s="117"/>
      <c r="L535" s="117"/>
      <c r="M535" s="117"/>
      <c r="N535" s="433"/>
      <c r="O535" s="104"/>
      <c r="P535" s="104"/>
      <c r="Q535" s="104"/>
      <c r="R535" s="111"/>
      <c r="S535" s="111"/>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4"/>
      <c r="AY535" s="104"/>
      <c r="AZ535" s="104"/>
      <c r="BA535" s="104"/>
      <c r="BB535" s="104"/>
      <c r="BC535" s="104"/>
      <c r="BD535" s="104"/>
      <c r="BE535" s="104"/>
      <c r="BF535" s="104"/>
      <c r="BG535" s="104"/>
      <c r="BH535" s="104"/>
      <c r="BI535" s="104"/>
      <c r="BJ535" s="104"/>
      <c r="BK535" s="104"/>
      <c r="BL535" s="104"/>
      <c r="BM535" s="104"/>
      <c r="BN535" s="104"/>
      <c r="BO535" s="104"/>
      <c r="BP535" s="104"/>
      <c r="BQ535" s="104"/>
      <c r="BR535" s="104"/>
      <c r="BS535" s="104"/>
      <c r="BT535" s="104"/>
    </row>
    <row r="536" spans="1:72" x14ac:dyDescent="0.15">
      <c r="R536" s="5"/>
      <c r="S536" s="5"/>
    </row>
    <row r="537" spans="1:72" s="102" customFormat="1" x14ac:dyDescent="0.15">
      <c r="A537" s="23"/>
      <c r="B537" s="6"/>
      <c r="C537" s="6"/>
      <c r="D537" s="247"/>
      <c r="E537" s="117"/>
      <c r="F537" s="104"/>
      <c r="G537" s="117"/>
      <c r="H537" s="104"/>
      <c r="I537" s="117"/>
      <c r="J537" s="104"/>
      <c r="K537" s="117"/>
      <c r="L537" s="117"/>
      <c r="M537" s="117"/>
      <c r="N537" s="433"/>
      <c r="O537" s="104"/>
      <c r="P537" s="104"/>
      <c r="Q537" s="104"/>
      <c r="R537" s="111"/>
      <c r="S537" s="111"/>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4"/>
      <c r="AY537" s="104"/>
      <c r="AZ537" s="104"/>
      <c r="BA537" s="104"/>
      <c r="BB537" s="104"/>
      <c r="BC537" s="104"/>
      <c r="BD537" s="104"/>
      <c r="BE537" s="104"/>
      <c r="BF537" s="104"/>
      <c r="BG537" s="104"/>
      <c r="BH537" s="104"/>
      <c r="BI537" s="104"/>
      <c r="BJ537" s="104"/>
      <c r="BK537" s="104"/>
      <c r="BL537" s="104"/>
      <c r="BM537" s="104"/>
      <c r="BN537" s="104"/>
      <c r="BO537" s="104"/>
      <c r="BP537" s="104"/>
      <c r="BQ537" s="104"/>
      <c r="BR537" s="104"/>
      <c r="BS537" s="104"/>
      <c r="BT537" s="104"/>
    </row>
    <row r="538" spans="1:72" x14ac:dyDescent="0.15">
      <c r="R538" s="5"/>
      <c r="S538" s="5"/>
    </row>
    <row r="539" spans="1:72" s="102" customFormat="1" x14ac:dyDescent="0.15">
      <c r="A539" s="23"/>
      <c r="B539" s="6"/>
      <c r="C539" s="6"/>
      <c r="D539" s="247"/>
      <c r="E539" s="117"/>
      <c r="F539" s="104"/>
      <c r="G539" s="117"/>
      <c r="H539" s="104"/>
      <c r="I539" s="117"/>
      <c r="J539" s="104"/>
      <c r="K539" s="117"/>
      <c r="L539" s="117"/>
      <c r="M539" s="117"/>
      <c r="N539" s="433"/>
      <c r="O539" s="104"/>
      <c r="P539" s="104"/>
      <c r="Q539" s="104"/>
      <c r="R539" s="111"/>
      <c r="S539" s="111"/>
      <c r="T539" s="104"/>
      <c r="U539" s="104"/>
      <c r="V539" s="104"/>
      <c r="W539" s="104"/>
      <c r="X539" s="104"/>
      <c r="Y539" s="104"/>
      <c r="Z539" s="104"/>
      <c r="AA539" s="104"/>
      <c r="AB539" s="104"/>
      <c r="AC539" s="104"/>
      <c r="AD539" s="104"/>
      <c r="AE539" s="104"/>
      <c r="AF539" s="104"/>
      <c r="AG539" s="104"/>
      <c r="AH539" s="104"/>
      <c r="AI539" s="104"/>
      <c r="AJ539" s="104"/>
      <c r="AK539" s="104"/>
      <c r="AL539" s="104"/>
      <c r="AM539" s="104"/>
      <c r="AN539" s="104"/>
      <c r="AO539" s="104"/>
      <c r="AP539" s="104"/>
      <c r="AQ539" s="104"/>
      <c r="AR539" s="104"/>
      <c r="AS539" s="104"/>
      <c r="AT539" s="104"/>
      <c r="AU539" s="104"/>
      <c r="AV539" s="104"/>
      <c r="AW539" s="104"/>
      <c r="AX539" s="104"/>
      <c r="AY539" s="104"/>
      <c r="AZ539" s="104"/>
      <c r="BA539" s="104"/>
      <c r="BB539" s="104"/>
      <c r="BC539" s="104"/>
      <c r="BD539" s="104"/>
      <c r="BE539" s="104"/>
      <c r="BF539" s="104"/>
      <c r="BG539" s="104"/>
      <c r="BH539" s="104"/>
      <c r="BI539" s="104"/>
      <c r="BJ539" s="104"/>
      <c r="BK539" s="104"/>
      <c r="BL539" s="104"/>
      <c r="BM539" s="104"/>
      <c r="BN539" s="104"/>
      <c r="BO539" s="104"/>
      <c r="BP539" s="104"/>
      <c r="BQ539" s="104"/>
      <c r="BR539" s="104"/>
      <c r="BS539" s="104"/>
      <c r="BT539" s="104"/>
    </row>
    <row r="540" spans="1:72" x14ac:dyDescent="0.15">
      <c r="R540" s="5"/>
      <c r="S540" s="5"/>
    </row>
    <row r="541" spans="1:72" s="102" customFormat="1" x14ac:dyDescent="0.15">
      <c r="A541" s="23"/>
      <c r="B541" s="6"/>
      <c r="C541" s="6"/>
      <c r="D541" s="247"/>
      <c r="E541" s="117"/>
      <c r="F541" s="104"/>
      <c r="G541" s="117"/>
      <c r="H541" s="104"/>
      <c r="I541" s="117"/>
      <c r="J541" s="104"/>
      <c r="K541" s="117"/>
      <c r="L541" s="117"/>
      <c r="M541" s="117"/>
      <c r="N541" s="433"/>
      <c r="O541" s="104"/>
      <c r="P541" s="104"/>
      <c r="Q541" s="104"/>
      <c r="R541" s="111"/>
      <c r="S541" s="111"/>
      <c r="T541" s="104"/>
      <c r="U541" s="104"/>
      <c r="V541" s="104"/>
      <c r="W541" s="104"/>
      <c r="X541" s="104"/>
      <c r="Y541" s="104"/>
      <c r="Z541" s="104"/>
      <c r="AA541" s="104"/>
      <c r="AB541" s="104"/>
      <c r="AC541" s="104"/>
      <c r="AD541" s="104"/>
      <c r="AE541" s="104"/>
      <c r="AF541" s="104"/>
      <c r="AG541" s="104"/>
      <c r="AH541" s="104"/>
      <c r="AI541" s="104"/>
      <c r="AJ541" s="104"/>
      <c r="AK541" s="104"/>
      <c r="AL541" s="104"/>
      <c r="AM541" s="104"/>
      <c r="AN541" s="104"/>
      <c r="AO541" s="104"/>
      <c r="AP541" s="104"/>
      <c r="AQ541" s="104"/>
      <c r="AR541" s="104"/>
      <c r="AS541" s="104"/>
      <c r="AT541" s="104"/>
      <c r="AU541" s="104"/>
      <c r="AV541" s="104"/>
      <c r="AW541" s="104"/>
      <c r="AX541" s="104"/>
      <c r="AY541" s="104"/>
      <c r="AZ541" s="104"/>
      <c r="BA541" s="104"/>
      <c r="BB541" s="104"/>
      <c r="BC541" s="104"/>
      <c r="BD541" s="104"/>
      <c r="BE541" s="104"/>
      <c r="BF541" s="104"/>
      <c r="BG541" s="104"/>
      <c r="BH541" s="104"/>
      <c r="BI541" s="104"/>
      <c r="BJ541" s="104"/>
      <c r="BK541" s="104"/>
      <c r="BL541" s="104"/>
      <c r="BM541" s="104"/>
      <c r="BN541" s="104"/>
      <c r="BO541" s="104"/>
      <c r="BP541" s="104"/>
      <c r="BQ541" s="104"/>
      <c r="BR541" s="104"/>
      <c r="BS541" s="104"/>
      <c r="BT541" s="104"/>
    </row>
    <row r="542" spans="1:72" x14ac:dyDescent="0.15">
      <c r="R542" s="5"/>
      <c r="S542" s="5"/>
    </row>
    <row r="543" spans="1:72" s="102" customFormat="1" x14ac:dyDescent="0.15">
      <c r="A543" s="23"/>
      <c r="B543" s="6"/>
      <c r="C543" s="6"/>
      <c r="D543" s="247"/>
      <c r="E543" s="117"/>
      <c r="F543" s="104"/>
      <c r="G543" s="117"/>
      <c r="H543" s="104"/>
      <c r="I543" s="117"/>
      <c r="J543" s="104"/>
      <c r="K543" s="117"/>
      <c r="L543" s="117"/>
      <c r="M543" s="117"/>
      <c r="N543" s="433"/>
      <c r="O543" s="104"/>
      <c r="P543" s="104"/>
      <c r="Q543" s="104"/>
      <c r="R543" s="111"/>
      <c r="S543" s="111"/>
      <c r="T543" s="104"/>
      <c r="U543" s="104"/>
      <c r="V543" s="104"/>
      <c r="W543" s="104"/>
      <c r="X543" s="104"/>
      <c r="Y543" s="104"/>
      <c r="Z543" s="104"/>
      <c r="AA543" s="104"/>
      <c r="AB543" s="104"/>
      <c r="AC543" s="104"/>
      <c r="AD543" s="104"/>
      <c r="AE543" s="104"/>
      <c r="AF543" s="104"/>
      <c r="AG543" s="104"/>
      <c r="AH543" s="104"/>
      <c r="AI543" s="104"/>
      <c r="AJ543" s="104"/>
      <c r="AK543" s="104"/>
      <c r="AL543" s="104"/>
      <c r="AM543" s="104"/>
      <c r="AN543" s="104"/>
      <c r="AO543" s="104"/>
      <c r="AP543" s="104"/>
      <c r="AQ543" s="104"/>
      <c r="AR543" s="104"/>
      <c r="AS543" s="104"/>
      <c r="AT543" s="104"/>
      <c r="AU543" s="104"/>
      <c r="AV543" s="104"/>
      <c r="AW543" s="104"/>
      <c r="AX543" s="104"/>
      <c r="AY543" s="104"/>
      <c r="AZ543" s="104"/>
      <c r="BA543" s="104"/>
      <c r="BB543" s="104"/>
      <c r="BC543" s="104"/>
      <c r="BD543" s="104"/>
      <c r="BE543" s="104"/>
      <c r="BF543" s="104"/>
      <c r="BG543" s="104"/>
      <c r="BH543" s="104"/>
      <c r="BI543" s="104"/>
      <c r="BJ543" s="104"/>
      <c r="BK543" s="104"/>
      <c r="BL543" s="104"/>
      <c r="BM543" s="104"/>
      <c r="BN543" s="104"/>
      <c r="BO543" s="104"/>
      <c r="BP543" s="104"/>
      <c r="BQ543" s="104"/>
      <c r="BR543" s="104"/>
      <c r="BS543" s="104"/>
      <c r="BT543" s="104"/>
    </row>
    <row r="544" spans="1:72" x14ac:dyDescent="0.15">
      <c r="R544" s="5"/>
      <c r="S544" s="5"/>
    </row>
    <row r="545" spans="1:72" s="102" customFormat="1" x14ac:dyDescent="0.15">
      <c r="A545" s="23"/>
      <c r="B545" s="6"/>
      <c r="C545" s="6"/>
      <c r="D545" s="247"/>
      <c r="E545" s="117"/>
      <c r="F545" s="104"/>
      <c r="G545" s="117"/>
      <c r="H545" s="104"/>
      <c r="I545" s="117"/>
      <c r="J545" s="104"/>
      <c r="K545" s="117"/>
      <c r="L545" s="117"/>
      <c r="M545" s="117"/>
      <c r="N545" s="433"/>
      <c r="O545" s="104"/>
      <c r="P545" s="104"/>
      <c r="Q545" s="104"/>
      <c r="R545" s="111"/>
      <c r="S545" s="111"/>
      <c r="T545" s="104"/>
      <c r="U545" s="104"/>
      <c r="V545" s="104"/>
      <c r="W545" s="104"/>
      <c r="X545" s="104"/>
      <c r="Y545" s="104"/>
      <c r="Z545" s="104"/>
      <c r="AA545" s="104"/>
      <c r="AB545" s="104"/>
      <c r="AC545" s="104"/>
      <c r="AD545" s="104"/>
      <c r="AE545" s="104"/>
      <c r="AF545" s="104"/>
      <c r="AG545" s="104"/>
      <c r="AH545" s="104"/>
      <c r="AI545" s="104"/>
      <c r="AJ545" s="104"/>
      <c r="AK545" s="104"/>
      <c r="AL545" s="104"/>
      <c r="AM545" s="104"/>
      <c r="AN545" s="104"/>
      <c r="AO545" s="104"/>
      <c r="AP545" s="104"/>
      <c r="AQ545" s="104"/>
      <c r="AR545" s="104"/>
      <c r="AS545" s="104"/>
      <c r="AT545" s="104"/>
      <c r="AU545" s="104"/>
      <c r="AV545" s="104"/>
      <c r="AW545" s="104"/>
      <c r="AX545" s="104"/>
      <c r="AY545" s="104"/>
      <c r="AZ545" s="104"/>
      <c r="BA545" s="104"/>
      <c r="BB545" s="104"/>
      <c r="BC545" s="104"/>
      <c r="BD545" s="104"/>
      <c r="BE545" s="104"/>
      <c r="BF545" s="104"/>
      <c r="BG545" s="104"/>
      <c r="BH545" s="104"/>
      <c r="BI545" s="104"/>
      <c r="BJ545" s="104"/>
      <c r="BK545" s="104"/>
      <c r="BL545" s="104"/>
      <c r="BM545" s="104"/>
      <c r="BN545" s="104"/>
      <c r="BO545" s="104"/>
      <c r="BP545" s="104"/>
      <c r="BQ545" s="104"/>
      <c r="BR545" s="104"/>
      <c r="BS545" s="104"/>
      <c r="BT545" s="104"/>
    </row>
    <row r="546" spans="1:72" x14ac:dyDescent="0.15">
      <c r="R546" s="5"/>
      <c r="S546" s="5"/>
    </row>
    <row r="547" spans="1:72" s="102" customFormat="1" x14ac:dyDescent="0.15">
      <c r="A547" s="23"/>
      <c r="B547" s="6"/>
      <c r="C547" s="6"/>
      <c r="D547" s="247"/>
      <c r="E547" s="117"/>
      <c r="F547" s="104"/>
      <c r="G547" s="117"/>
      <c r="H547" s="104"/>
      <c r="I547" s="117"/>
      <c r="J547" s="104"/>
      <c r="K547" s="117"/>
      <c r="L547" s="117"/>
      <c r="M547" s="117"/>
      <c r="N547" s="433"/>
      <c r="O547" s="104"/>
      <c r="P547" s="104"/>
      <c r="Q547" s="104"/>
      <c r="R547" s="111"/>
      <c r="S547" s="111"/>
      <c r="T547" s="104"/>
      <c r="U547" s="104"/>
      <c r="V547" s="104"/>
      <c r="W547" s="104"/>
      <c r="X547" s="104"/>
      <c r="Y547" s="104"/>
      <c r="Z547" s="104"/>
      <c r="AA547" s="104"/>
      <c r="AB547" s="104"/>
      <c r="AC547" s="104"/>
      <c r="AD547" s="104"/>
      <c r="AE547" s="104"/>
      <c r="AF547" s="104"/>
      <c r="AG547" s="104"/>
      <c r="AH547" s="104"/>
      <c r="AI547" s="104"/>
      <c r="AJ547" s="104"/>
      <c r="AK547" s="104"/>
      <c r="AL547" s="104"/>
      <c r="AM547" s="104"/>
      <c r="AN547" s="104"/>
      <c r="AO547" s="104"/>
      <c r="AP547" s="104"/>
      <c r="AQ547" s="104"/>
      <c r="AR547" s="104"/>
      <c r="AS547" s="104"/>
      <c r="AT547" s="104"/>
      <c r="AU547" s="104"/>
      <c r="AV547" s="104"/>
      <c r="AW547" s="104"/>
      <c r="AX547" s="104"/>
      <c r="AY547" s="104"/>
      <c r="AZ547" s="104"/>
      <c r="BA547" s="104"/>
      <c r="BB547" s="104"/>
      <c r="BC547" s="104"/>
      <c r="BD547" s="104"/>
      <c r="BE547" s="104"/>
      <c r="BF547" s="104"/>
      <c r="BG547" s="104"/>
      <c r="BH547" s="104"/>
      <c r="BI547" s="104"/>
      <c r="BJ547" s="104"/>
      <c r="BK547" s="104"/>
      <c r="BL547" s="104"/>
      <c r="BM547" s="104"/>
      <c r="BN547" s="104"/>
      <c r="BO547" s="104"/>
      <c r="BP547" s="104"/>
      <c r="BQ547" s="104"/>
      <c r="BR547" s="104"/>
      <c r="BS547" s="104"/>
      <c r="BT547" s="104"/>
    </row>
    <row r="548" spans="1:72" x14ac:dyDescent="0.15">
      <c r="O548" s="114"/>
      <c r="R548" s="5"/>
      <c r="S548" s="222"/>
    </row>
    <row r="549" spans="1:72" x14ac:dyDescent="0.15">
      <c r="A549" s="23"/>
      <c r="B549" s="6"/>
      <c r="C549" s="6"/>
      <c r="D549" s="247"/>
      <c r="E549" s="117"/>
      <c r="F549" s="104"/>
      <c r="G549" s="117"/>
      <c r="H549" s="104"/>
      <c r="I549" s="117"/>
      <c r="J549" s="104"/>
      <c r="K549" s="117"/>
      <c r="L549" s="117"/>
      <c r="M549" s="117"/>
      <c r="N549" s="432"/>
      <c r="O549" s="114"/>
      <c r="R549" s="5"/>
      <c r="S549" s="5"/>
    </row>
    <row r="550" spans="1:72" s="102" customFormat="1" x14ac:dyDescent="0.15">
      <c r="A550" s="23"/>
      <c r="B550" s="6"/>
      <c r="C550" s="6"/>
      <c r="D550" s="247"/>
      <c r="E550" s="117"/>
      <c r="F550" s="104"/>
      <c r="G550" s="117"/>
      <c r="H550" s="104"/>
      <c r="I550" s="117"/>
      <c r="J550" s="104"/>
      <c r="K550" s="117"/>
      <c r="L550" s="117"/>
      <c r="M550" s="117"/>
      <c r="N550" s="433"/>
      <c r="O550" s="104"/>
      <c r="P550" s="104"/>
      <c r="Q550" s="104"/>
      <c r="R550" s="111"/>
      <c r="S550" s="111"/>
      <c r="T550" s="104"/>
      <c r="U550" s="104"/>
      <c r="V550" s="104"/>
      <c r="W550" s="104"/>
      <c r="X550" s="104"/>
      <c r="Y550" s="104"/>
      <c r="Z550" s="104"/>
      <c r="AA550" s="104"/>
      <c r="AB550" s="104"/>
      <c r="AC550" s="104"/>
      <c r="AD550" s="104"/>
      <c r="AE550" s="104"/>
      <c r="AF550" s="104"/>
      <c r="AG550" s="104"/>
      <c r="AH550" s="104"/>
      <c r="AI550" s="104"/>
      <c r="AJ550" s="104"/>
      <c r="AK550" s="104"/>
      <c r="AL550" s="104"/>
      <c r="AM550" s="104"/>
      <c r="AN550" s="104"/>
      <c r="AO550" s="104"/>
      <c r="AP550" s="104"/>
      <c r="AQ550" s="104"/>
      <c r="AR550" s="104"/>
      <c r="AS550" s="104"/>
      <c r="AT550" s="104"/>
      <c r="AU550" s="104"/>
      <c r="AV550" s="104"/>
      <c r="AW550" s="104"/>
      <c r="AX550" s="104"/>
      <c r="AY550" s="104"/>
      <c r="AZ550" s="104"/>
      <c r="BA550" s="104"/>
      <c r="BB550" s="104"/>
      <c r="BC550" s="104"/>
      <c r="BD550" s="104"/>
      <c r="BE550" s="104"/>
      <c r="BF550" s="104"/>
      <c r="BG550" s="104"/>
      <c r="BH550" s="104"/>
      <c r="BI550" s="104"/>
      <c r="BJ550" s="104"/>
      <c r="BK550" s="104"/>
      <c r="BL550" s="104"/>
      <c r="BM550" s="104"/>
      <c r="BN550" s="104"/>
      <c r="BO550" s="104"/>
      <c r="BP550" s="104"/>
      <c r="BQ550" s="104"/>
      <c r="BR550" s="104"/>
      <c r="BS550" s="104"/>
      <c r="BT550" s="104"/>
    </row>
    <row r="551" spans="1:72" x14ac:dyDescent="0.15">
      <c r="R551" s="5"/>
      <c r="S551" s="5"/>
    </row>
    <row r="552" spans="1:72" s="102" customFormat="1" x14ac:dyDescent="0.15">
      <c r="A552" s="23"/>
      <c r="B552" s="6"/>
      <c r="C552" s="6"/>
      <c r="D552" s="247"/>
      <c r="E552" s="117"/>
      <c r="F552" s="104"/>
      <c r="G552" s="117"/>
      <c r="H552" s="104"/>
      <c r="I552" s="117"/>
      <c r="J552" s="104"/>
      <c r="K552" s="117"/>
      <c r="L552" s="117"/>
      <c r="M552" s="117"/>
      <c r="N552" s="433"/>
      <c r="O552" s="104"/>
      <c r="P552" s="104"/>
      <c r="Q552" s="104"/>
      <c r="R552" s="111"/>
      <c r="S552" s="111"/>
      <c r="T552" s="104"/>
      <c r="U552" s="104"/>
      <c r="V552" s="104"/>
      <c r="W552" s="104"/>
      <c r="X552" s="104"/>
      <c r="Y552" s="104"/>
      <c r="Z552" s="104"/>
      <c r="AA552" s="104"/>
      <c r="AB552" s="104"/>
      <c r="AC552" s="104"/>
      <c r="AD552" s="104"/>
      <c r="AE552" s="104"/>
      <c r="AF552" s="104"/>
      <c r="AG552" s="104"/>
      <c r="AH552" s="104"/>
      <c r="AI552" s="104"/>
      <c r="AJ552" s="104"/>
      <c r="AK552" s="104"/>
      <c r="AL552" s="104"/>
      <c r="AM552" s="104"/>
      <c r="AN552" s="104"/>
      <c r="AO552" s="104"/>
      <c r="AP552" s="104"/>
      <c r="AQ552" s="104"/>
      <c r="AR552" s="104"/>
      <c r="AS552" s="104"/>
      <c r="AT552" s="104"/>
      <c r="AU552" s="104"/>
      <c r="AV552" s="104"/>
      <c r="AW552" s="104"/>
      <c r="AX552" s="104"/>
      <c r="AY552" s="104"/>
      <c r="AZ552" s="104"/>
      <c r="BA552" s="104"/>
      <c r="BB552" s="104"/>
      <c r="BC552" s="104"/>
      <c r="BD552" s="104"/>
      <c r="BE552" s="104"/>
      <c r="BF552" s="104"/>
      <c r="BG552" s="104"/>
      <c r="BH552" s="104"/>
      <c r="BI552" s="104"/>
      <c r="BJ552" s="104"/>
      <c r="BK552" s="104"/>
      <c r="BL552" s="104"/>
      <c r="BM552" s="104"/>
      <c r="BN552" s="104"/>
      <c r="BO552" s="104"/>
      <c r="BP552" s="104"/>
      <c r="BQ552" s="104"/>
      <c r="BR552" s="104"/>
      <c r="BS552" s="104"/>
      <c r="BT552" s="104"/>
    </row>
    <row r="553" spans="1:72" x14ac:dyDescent="0.15">
      <c r="R553" s="5"/>
      <c r="S553" s="5"/>
    </row>
    <row r="554" spans="1:72" s="102" customFormat="1" x14ac:dyDescent="0.15">
      <c r="A554" s="23"/>
      <c r="B554" s="6"/>
      <c r="C554" s="6"/>
      <c r="D554" s="247"/>
      <c r="E554" s="117"/>
      <c r="F554" s="104"/>
      <c r="G554" s="117"/>
      <c r="H554" s="104"/>
      <c r="I554" s="117"/>
      <c r="J554" s="104"/>
      <c r="K554" s="117"/>
      <c r="L554" s="117"/>
      <c r="M554" s="117"/>
      <c r="N554" s="433"/>
      <c r="O554" s="104"/>
      <c r="P554" s="104"/>
      <c r="Q554" s="104"/>
      <c r="R554" s="111"/>
      <c r="S554" s="111"/>
      <c r="T554" s="104"/>
      <c r="U554" s="104"/>
      <c r="V554" s="104"/>
      <c r="W554" s="104"/>
      <c r="X554" s="104"/>
      <c r="Y554" s="104"/>
      <c r="Z554" s="104"/>
      <c r="AA554" s="104"/>
      <c r="AB554" s="104"/>
      <c r="AC554" s="104"/>
      <c r="AD554" s="104"/>
      <c r="AE554" s="104"/>
      <c r="AF554" s="104"/>
      <c r="AG554" s="104"/>
      <c r="AH554" s="104"/>
      <c r="AI554" s="104"/>
      <c r="AJ554" s="104"/>
      <c r="AK554" s="104"/>
      <c r="AL554" s="104"/>
      <c r="AM554" s="104"/>
      <c r="AN554" s="104"/>
      <c r="AO554" s="104"/>
      <c r="AP554" s="104"/>
      <c r="AQ554" s="104"/>
      <c r="AR554" s="104"/>
      <c r="AS554" s="104"/>
      <c r="AT554" s="104"/>
      <c r="AU554" s="104"/>
      <c r="AV554" s="104"/>
      <c r="AW554" s="104"/>
      <c r="AX554" s="104"/>
      <c r="AY554" s="104"/>
      <c r="AZ554" s="104"/>
      <c r="BA554" s="104"/>
      <c r="BB554" s="104"/>
      <c r="BC554" s="104"/>
      <c r="BD554" s="104"/>
      <c r="BE554" s="104"/>
      <c r="BF554" s="104"/>
      <c r="BG554" s="104"/>
      <c r="BH554" s="104"/>
      <c r="BI554" s="104"/>
      <c r="BJ554" s="104"/>
      <c r="BK554" s="104"/>
      <c r="BL554" s="104"/>
      <c r="BM554" s="104"/>
      <c r="BN554" s="104"/>
      <c r="BO554" s="104"/>
      <c r="BP554" s="104"/>
      <c r="BQ554" s="104"/>
      <c r="BR554" s="104"/>
      <c r="BS554" s="104"/>
      <c r="BT554" s="104"/>
    </row>
    <row r="555" spans="1:72" x14ac:dyDescent="0.15">
      <c r="R555" s="5"/>
      <c r="S555" s="5"/>
    </row>
    <row r="556" spans="1:72" s="102" customFormat="1" x14ac:dyDescent="0.15">
      <c r="A556" s="23"/>
      <c r="B556" s="6"/>
      <c r="C556" s="6"/>
      <c r="D556" s="247"/>
      <c r="E556" s="117"/>
      <c r="F556" s="104"/>
      <c r="G556" s="117"/>
      <c r="H556" s="104"/>
      <c r="I556" s="117"/>
      <c r="J556" s="104"/>
      <c r="K556" s="117"/>
      <c r="L556" s="117"/>
      <c r="M556" s="117"/>
      <c r="N556" s="433"/>
      <c r="O556" s="104"/>
      <c r="P556" s="104"/>
      <c r="Q556" s="104"/>
      <c r="R556" s="111"/>
      <c r="S556" s="111"/>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c r="AR556" s="104"/>
      <c r="AS556" s="104"/>
      <c r="AT556" s="104"/>
      <c r="AU556" s="104"/>
      <c r="AV556" s="104"/>
      <c r="AW556" s="104"/>
      <c r="AX556" s="104"/>
      <c r="AY556" s="104"/>
      <c r="AZ556" s="104"/>
      <c r="BA556" s="104"/>
      <c r="BB556" s="104"/>
      <c r="BC556" s="104"/>
      <c r="BD556" s="104"/>
      <c r="BE556" s="104"/>
      <c r="BF556" s="104"/>
      <c r="BG556" s="104"/>
      <c r="BH556" s="104"/>
      <c r="BI556" s="104"/>
      <c r="BJ556" s="104"/>
      <c r="BK556" s="104"/>
      <c r="BL556" s="104"/>
      <c r="BM556" s="104"/>
      <c r="BN556" s="104"/>
      <c r="BO556" s="104"/>
      <c r="BP556" s="104"/>
      <c r="BQ556" s="104"/>
      <c r="BR556" s="104"/>
      <c r="BS556" s="104"/>
      <c r="BT556" s="104"/>
    </row>
    <row r="557" spans="1:72" x14ac:dyDescent="0.15">
      <c r="R557" s="5"/>
      <c r="S557" s="5"/>
    </row>
    <row r="558" spans="1:72" s="102" customFormat="1" x14ac:dyDescent="0.15">
      <c r="A558" s="23"/>
      <c r="B558" s="6"/>
      <c r="C558" s="6"/>
      <c r="D558" s="247"/>
      <c r="E558" s="117"/>
      <c r="F558" s="104"/>
      <c r="G558" s="117"/>
      <c r="H558" s="104"/>
      <c r="I558" s="117"/>
      <c r="J558" s="104"/>
      <c r="K558" s="117"/>
      <c r="L558" s="117"/>
      <c r="M558" s="117"/>
      <c r="N558" s="433"/>
      <c r="O558" s="104"/>
      <c r="P558" s="104"/>
      <c r="Q558" s="104"/>
      <c r="R558" s="111"/>
      <c r="S558" s="111"/>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c r="AR558" s="104"/>
      <c r="AS558" s="104"/>
      <c r="AT558" s="104"/>
      <c r="AU558" s="104"/>
      <c r="AV558" s="104"/>
      <c r="AW558" s="104"/>
      <c r="AX558" s="104"/>
      <c r="AY558" s="104"/>
      <c r="AZ558" s="104"/>
      <c r="BA558" s="104"/>
      <c r="BB558" s="104"/>
      <c r="BC558" s="104"/>
      <c r="BD558" s="104"/>
      <c r="BE558" s="104"/>
      <c r="BF558" s="104"/>
      <c r="BG558" s="104"/>
      <c r="BH558" s="104"/>
      <c r="BI558" s="104"/>
      <c r="BJ558" s="104"/>
      <c r="BK558" s="104"/>
      <c r="BL558" s="104"/>
      <c r="BM558" s="104"/>
      <c r="BN558" s="104"/>
      <c r="BO558" s="104"/>
      <c r="BP558" s="104"/>
      <c r="BQ558" s="104"/>
      <c r="BR558" s="104"/>
      <c r="BS558" s="104"/>
      <c r="BT558" s="104"/>
    </row>
    <row r="559" spans="1:72" x14ac:dyDescent="0.15">
      <c r="R559" s="5"/>
      <c r="S559" s="5"/>
    </row>
    <row r="560" spans="1:72" s="102" customFormat="1" x14ac:dyDescent="0.15">
      <c r="A560" s="23"/>
      <c r="B560" s="6"/>
      <c r="C560" s="6"/>
      <c r="D560" s="247"/>
      <c r="E560" s="117"/>
      <c r="F560" s="104"/>
      <c r="G560" s="117"/>
      <c r="H560" s="104"/>
      <c r="I560" s="117"/>
      <c r="J560" s="104"/>
      <c r="K560" s="117"/>
      <c r="L560" s="117"/>
      <c r="M560" s="117"/>
      <c r="N560" s="433"/>
      <c r="O560" s="104"/>
      <c r="P560" s="104"/>
      <c r="Q560" s="104"/>
      <c r="R560" s="111"/>
      <c r="S560" s="111"/>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c r="AU560" s="104"/>
      <c r="AV560" s="104"/>
      <c r="AW560" s="104"/>
      <c r="AX560" s="104"/>
      <c r="AY560" s="104"/>
      <c r="AZ560" s="104"/>
      <c r="BA560" s="104"/>
      <c r="BB560" s="104"/>
      <c r="BC560" s="104"/>
      <c r="BD560" s="104"/>
      <c r="BE560" s="104"/>
      <c r="BF560" s="104"/>
      <c r="BG560" s="104"/>
      <c r="BH560" s="104"/>
      <c r="BI560" s="104"/>
      <c r="BJ560" s="104"/>
      <c r="BK560" s="104"/>
      <c r="BL560" s="104"/>
      <c r="BM560" s="104"/>
      <c r="BN560" s="104"/>
      <c r="BO560" s="104"/>
      <c r="BP560" s="104"/>
      <c r="BQ560" s="104"/>
      <c r="BR560" s="104"/>
      <c r="BS560" s="104"/>
      <c r="BT560" s="104"/>
    </row>
    <row r="561" spans="1:72" x14ac:dyDescent="0.15">
      <c r="R561" s="5"/>
      <c r="S561" s="5"/>
    </row>
    <row r="562" spans="1:72" s="102" customFormat="1" x14ac:dyDescent="0.15">
      <c r="A562" s="23"/>
      <c r="B562" s="6"/>
      <c r="C562" s="6"/>
      <c r="D562" s="247"/>
      <c r="E562" s="117"/>
      <c r="F562" s="104"/>
      <c r="G562" s="117"/>
      <c r="H562" s="104"/>
      <c r="I562" s="117"/>
      <c r="J562" s="104"/>
      <c r="K562" s="117"/>
      <c r="L562" s="117"/>
      <c r="M562" s="117"/>
      <c r="N562" s="433"/>
      <c r="O562" s="104"/>
      <c r="P562" s="104"/>
      <c r="Q562" s="104"/>
      <c r="R562" s="111"/>
      <c r="S562" s="111"/>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c r="AR562" s="104"/>
      <c r="AS562" s="104"/>
      <c r="AT562" s="104"/>
      <c r="AU562" s="104"/>
      <c r="AV562" s="104"/>
      <c r="AW562" s="104"/>
      <c r="AX562" s="104"/>
      <c r="AY562" s="104"/>
      <c r="AZ562" s="104"/>
      <c r="BA562" s="104"/>
      <c r="BB562" s="104"/>
      <c r="BC562" s="104"/>
      <c r="BD562" s="104"/>
      <c r="BE562" s="104"/>
      <c r="BF562" s="104"/>
      <c r="BG562" s="104"/>
      <c r="BH562" s="104"/>
      <c r="BI562" s="104"/>
      <c r="BJ562" s="104"/>
      <c r="BK562" s="104"/>
      <c r="BL562" s="104"/>
      <c r="BM562" s="104"/>
      <c r="BN562" s="104"/>
      <c r="BO562" s="104"/>
      <c r="BP562" s="104"/>
      <c r="BQ562" s="104"/>
      <c r="BR562" s="104"/>
      <c r="BS562" s="104"/>
      <c r="BT562" s="104"/>
    </row>
    <row r="563" spans="1:72" x14ac:dyDescent="0.15">
      <c r="R563" s="5"/>
      <c r="S563" s="5"/>
    </row>
    <row r="564" spans="1:72" s="102" customFormat="1" x14ac:dyDescent="0.15">
      <c r="A564" s="23"/>
      <c r="B564" s="6"/>
      <c r="C564" s="6"/>
      <c r="D564" s="247"/>
      <c r="E564" s="117"/>
      <c r="F564" s="104"/>
      <c r="G564" s="117"/>
      <c r="H564" s="104"/>
      <c r="I564" s="117"/>
      <c r="J564" s="104"/>
      <c r="K564" s="117"/>
      <c r="L564" s="117"/>
      <c r="M564" s="117"/>
      <c r="N564" s="433"/>
      <c r="O564" s="104"/>
      <c r="P564" s="104"/>
      <c r="Q564" s="104"/>
      <c r="R564" s="111"/>
      <c r="S564" s="111"/>
      <c r="T564" s="104"/>
      <c r="U564" s="104"/>
      <c r="V564" s="104"/>
      <c r="W564" s="104"/>
      <c r="X564" s="104"/>
      <c r="Y564" s="104"/>
      <c r="Z564" s="104"/>
      <c r="AA564" s="104"/>
      <c r="AB564" s="104"/>
      <c r="AC564" s="104"/>
      <c r="AD564" s="104"/>
      <c r="AE564" s="104"/>
      <c r="AF564" s="104"/>
      <c r="AG564" s="104"/>
      <c r="AH564" s="104"/>
      <c r="AI564" s="104"/>
      <c r="AJ564" s="104"/>
      <c r="AK564" s="104"/>
      <c r="AL564" s="104"/>
      <c r="AM564" s="104"/>
      <c r="AN564" s="104"/>
      <c r="AO564" s="104"/>
      <c r="AP564" s="104"/>
      <c r="AQ564" s="104"/>
      <c r="AR564" s="104"/>
      <c r="AS564" s="104"/>
      <c r="AT564" s="104"/>
      <c r="AU564" s="104"/>
      <c r="AV564" s="104"/>
      <c r="AW564" s="104"/>
      <c r="AX564" s="104"/>
      <c r="AY564" s="104"/>
      <c r="AZ564" s="104"/>
      <c r="BA564" s="104"/>
      <c r="BB564" s="104"/>
      <c r="BC564" s="104"/>
      <c r="BD564" s="104"/>
      <c r="BE564" s="104"/>
      <c r="BF564" s="104"/>
      <c r="BG564" s="104"/>
      <c r="BH564" s="104"/>
      <c r="BI564" s="104"/>
      <c r="BJ564" s="104"/>
      <c r="BK564" s="104"/>
      <c r="BL564" s="104"/>
      <c r="BM564" s="104"/>
      <c r="BN564" s="104"/>
      <c r="BO564" s="104"/>
      <c r="BP564" s="104"/>
      <c r="BQ564" s="104"/>
      <c r="BR564" s="104"/>
      <c r="BS564" s="104"/>
      <c r="BT564" s="104"/>
    </row>
    <row r="565" spans="1:72" x14ac:dyDescent="0.15">
      <c r="R565" s="5"/>
      <c r="S565" s="5"/>
    </row>
    <row r="566" spans="1:72" x14ac:dyDescent="0.15">
      <c r="A566" s="23"/>
      <c r="B566" s="6"/>
      <c r="C566" s="6"/>
      <c r="D566" s="247"/>
      <c r="E566" s="117"/>
      <c r="F566" s="104"/>
      <c r="G566" s="117"/>
      <c r="H566" s="104"/>
      <c r="I566" s="117"/>
      <c r="J566" s="104"/>
      <c r="K566" s="117"/>
      <c r="L566" s="117"/>
      <c r="M566" s="117"/>
      <c r="O566" s="114"/>
      <c r="R566" s="5"/>
      <c r="S566" s="226"/>
    </row>
    <row r="567" spans="1:72" x14ac:dyDescent="0.15">
      <c r="A567" s="23"/>
      <c r="B567" s="6"/>
      <c r="C567" s="6"/>
      <c r="D567" s="247"/>
      <c r="E567" s="117"/>
      <c r="F567" s="104"/>
      <c r="G567" s="117"/>
      <c r="H567" s="104"/>
      <c r="I567" s="117"/>
      <c r="J567" s="104"/>
      <c r="K567" s="117"/>
      <c r="L567" s="117"/>
      <c r="M567" s="117"/>
      <c r="O567" s="114"/>
      <c r="R567" s="5"/>
      <c r="S567" s="226"/>
    </row>
    <row r="568" spans="1:72" x14ac:dyDescent="0.15">
      <c r="A568" s="23"/>
      <c r="B568" s="6"/>
      <c r="C568" s="6"/>
      <c r="D568" s="247"/>
      <c r="E568" s="117"/>
      <c r="F568" s="104"/>
      <c r="G568" s="117"/>
      <c r="H568" s="104"/>
      <c r="I568" s="117"/>
      <c r="J568" s="104"/>
      <c r="K568" s="117"/>
      <c r="L568" s="117"/>
      <c r="M568" s="117"/>
      <c r="N568" s="432"/>
      <c r="O568" s="114"/>
      <c r="R568" s="5"/>
      <c r="S568" s="5"/>
    </row>
    <row r="569" spans="1:72" s="102" customFormat="1" x14ac:dyDescent="0.15">
      <c r="A569" s="23"/>
      <c r="B569" s="6"/>
      <c r="C569" s="6"/>
      <c r="D569" s="247"/>
      <c r="E569" s="117"/>
      <c r="F569" s="104"/>
      <c r="G569" s="117"/>
      <c r="H569" s="104"/>
      <c r="I569" s="117"/>
      <c r="J569" s="104"/>
      <c r="K569" s="117"/>
      <c r="L569" s="117"/>
      <c r="M569" s="117"/>
      <c r="N569" s="433"/>
      <c r="O569" s="104"/>
      <c r="P569" s="104"/>
      <c r="Q569" s="104"/>
      <c r="R569" s="111"/>
      <c r="S569" s="111"/>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c r="AR569" s="104"/>
      <c r="AS569" s="104"/>
      <c r="AT569" s="104"/>
      <c r="AU569" s="104"/>
      <c r="AV569" s="104"/>
      <c r="AW569" s="104"/>
      <c r="AX569" s="104"/>
      <c r="AY569" s="104"/>
      <c r="AZ569" s="104"/>
      <c r="BA569" s="104"/>
      <c r="BB569" s="104"/>
      <c r="BC569" s="104"/>
      <c r="BD569" s="104"/>
      <c r="BE569" s="104"/>
      <c r="BF569" s="104"/>
      <c r="BG569" s="104"/>
      <c r="BH569" s="104"/>
      <c r="BI569" s="104"/>
      <c r="BJ569" s="104"/>
      <c r="BK569" s="104"/>
      <c r="BL569" s="104"/>
      <c r="BM569" s="104"/>
      <c r="BN569" s="104"/>
      <c r="BO569" s="104"/>
      <c r="BP569" s="104"/>
      <c r="BQ569" s="104"/>
      <c r="BR569" s="104"/>
      <c r="BS569" s="104"/>
      <c r="BT569" s="104"/>
    </row>
    <row r="570" spans="1:72" x14ac:dyDescent="0.15">
      <c r="R570" s="5"/>
      <c r="S570" s="5"/>
    </row>
    <row r="571" spans="1:72" x14ac:dyDescent="0.15">
      <c r="A571" s="23"/>
      <c r="B571" s="6"/>
      <c r="C571" s="6"/>
      <c r="D571" s="247"/>
      <c r="E571" s="117"/>
      <c r="F571" s="104"/>
      <c r="G571" s="117"/>
      <c r="H571" s="104"/>
      <c r="I571" s="117"/>
      <c r="J571" s="104"/>
      <c r="K571" s="117"/>
      <c r="L571" s="117"/>
      <c r="M571" s="117"/>
      <c r="O571" s="114"/>
      <c r="R571" s="5"/>
      <c r="S571" s="226"/>
    </row>
    <row r="572" spans="1:72" s="102" customFormat="1" x14ac:dyDescent="0.15">
      <c r="A572" s="23"/>
      <c r="B572" s="6"/>
      <c r="C572" s="6"/>
      <c r="D572" s="247"/>
      <c r="E572" s="117"/>
      <c r="F572" s="104"/>
      <c r="G572" s="117"/>
      <c r="H572" s="104"/>
      <c r="I572" s="117"/>
      <c r="J572" s="104"/>
      <c r="K572" s="117"/>
      <c r="L572" s="117"/>
      <c r="M572" s="117"/>
      <c r="N572" s="433"/>
      <c r="O572" s="104"/>
      <c r="P572" s="104"/>
      <c r="Q572" s="104"/>
      <c r="R572" s="111"/>
      <c r="S572" s="111"/>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4"/>
      <c r="AY572" s="104"/>
      <c r="AZ572" s="104"/>
      <c r="BA572" s="104"/>
      <c r="BB572" s="104"/>
      <c r="BC572" s="104"/>
      <c r="BD572" s="104"/>
      <c r="BE572" s="104"/>
      <c r="BF572" s="104"/>
      <c r="BG572" s="104"/>
      <c r="BH572" s="104"/>
      <c r="BI572" s="104"/>
      <c r="BJ572" s="104"/>
      <c r="BK572" s="104"/>
      <c r="BL572" s="104"/>
      <c r="BM572" s="104"/>
      <c r="BN572" s="104"/>
      <c r="BO572" s="104"/>
      <c r="BP572" s="104"/>
      <c r="BQ572" s="104"/>
      <c r="BR572" s="104"/>
      <c r="BS572" s="104"/>
      <c r="BT572" s="104"/>
    </row>
    <row r="573" spans="1:72" x14ac:dyDescent="0.15">
      <c r="N573" s="432"/>
      <c r="O573" s="114"/>
      <c r="P573" s="114"/>
      <c r="Q573" s="114"/>
      <c r="R573" s="226"/>
      <c r="S573" s="226"/>
    </row>
    <row r="574" spans="1:72" s="102" customFormat="1" x14ac:dyDescent="0.15">
      <c r="A574" s="23"/>
      <c r="B574" s="6"/>
      <c r="C574" s="6"/>
      <c r="D574" s="247"/>
      <c r="E574" s="117"/>
      <c r="F574" s="104"/>
      <c r="G574" s="117"/>
      <c r="H574" s="104"/>
      <c r="I574" s="117"/>
      <c r="J574" s="104"/>
      <c r="K574" s="117"/>
      <c r="L574" s="117"/>
      <c r="M574" s="117"/>
      <c r="N574" s="433"/>
      <c r="O574" s="104"/>
      <c r="P574" s="104"/>
      <c r="Q574" s="104"/>
      <c r="R574" s="111"/>
      <c r="S574" s="111"/>
      <c r="T574" s="104"/>
      <c r="U574" s="104"/>
      <c r="V574" s="104"/>
      <c r="W574" s="104"/>
      <c r="X574" s="104"/>
      <c r="Y574" s="104"/>
      <c r="Z574" s="104"/>
      <c r="AA574" s="104"/>
      <c r="AB574" s="104"/>
      <c r="AC574" s="104"/>
      <c r="AD574" s="104"/>
      <c r="AE574" s="104"/>
      <c r="AF574" s="104"/>
      <c r="AG574" s="104"/>
      <c r="AH574" s="104"/>
      <c r="AI574" s="104"/>
      <c r="AJ574" s="104"/>
      <c r="AK574" s="104"/>
      <c r="AL574" s="104"/>
      <c r="AM574" s="104"/>
      <c r="AN574" s="104"/>
      <c r="AO574" s="104"/>
      <c r="AP574" s="104"/>
      <c r="AQ574" s="104"/>
      <c r="AR574" s="104"/>
      <c r="AS574" s="104"/>
      <c r="AT574" s="104"/>
      <c r="AU574" s="104"/>
      <c r="AV574" s="104"/>
      <c r="AW574" s="104"/>
      <c r="AX574" s="104"/>
      <c r="AY574" s="104"/>
      <c r="AZ574" s="104"/>
      <c r="BA574" s="104"/>
      <c r="BB574" s="104"/>
      <c r="BC574" s="104"/>
      <c r="BD574" s="104"/>
      <c r="BE574" s="104"/>
      <c r="BF574" s="104"/>
      <c r="BG574" s="104"/>
      <c r="BH574" s="104"/>
      <c r="BI574" s="104"/>
      <c r="BJ574" s="104"/>
      <c r="BK574" s="104"/>
      <c r="BL574" s="104"/>
      <c r="BM574" s="104"/>
      <c r="BN574" s="104"/>
      <c r="BO574" s="104"/>
      <c r="BP574" s="104"/>
      <c r="BQ574" s="104"/>
      <c r="BR574" s="104"/>
      <c r="BS574" s="104"/>
      <c r="BT574" s="104"/>
    </row>
    <row r="575" spans="1:72" x14ac:dyDescent="0.15">
      <c r="R575" s="5"/>
      <c r="S575" s="5"/>
    </row>
    <row r="576" spans="1:72" s="102" customFormat="1" x14ac:dyDescent="0.15">
      <c r="A576" s="23"/>
      <c r="B576" s="6"/>
      <c r="C576" s="6"/>
      <c r="D576" s="247"/>
      <c r="E576" s="117"/>
      <c r="F576" s="104"/>
      <c r="G576" s="117"/>
      <c r="H576" s="104"/>
      <c r="I576" s="117"/>
      <c r="J576" s="104"/>
      <c r="K576" s="117"/>
      <c r="L576" s="117"/>
      <c r="M576" s="117"/>
      <c r="N576" s="433"/>
      <c r="O576" s="104"/>
      <c r="P576" s="254"/>
      <c r="Q576" s="4"/>
      <c r="R576" s="5"/>
      <c r="S576" s="12"/>
      <c r="T576" s="104"/>
      <c r="U576" s="104"/>
      <c r="V576" s="104"/>
      <c r="W576" s="104"/>
      <c r="X576" s="104"/>
      <c r="Y576" s="104"/>
      <c r="Z576" s="104"/>
      <c r="AA576" s="104"/>
      <c r="AB576" s="104"/>
      <c r="AC576" s="104"/>
      <c r="AD576" s="104"/>
      <c r="AE576" s="104"/>
      <c r="AF576" s="104"/>
      <c r="AG576" s="104"/>
      <c r="AH576" s="104"/>
      <c r="AI576" s="104"/>
      <c r="AJ576" s="104"/>
      <c r="AK576" s="104"/>
      <c r="AL576" s="104"/>
      <c r="AM576" s="104"/>
      <c r="AN576" s="104"/>
      <c r="AO576" s="104"/>
      <c r="AP576" s="104"/>
      <c r="AQ576" s="104"/>
      <c r="AR576" s="104"/>
      <c r="AS576" s="104"/>
      <c r="AT576" s="104"/>
      <c r="AU576" s="104"/>
      <c r="AV576" s="104"/>
      <c r="AW576" s="104"/>
      <c r="AX576" s="104"/>
      <c r="AY576" s="104"/>
      <c r="AZ576" s="104"/>
      <c r="BA576" s="104"/>
      <c r="BB576" s="104"/>
      <c r="BC576" s="104"/>
      <c r="BD576" s="104"/>
      <c r="BE576" s="104"/>
      <c r="BF576" s="104"/>
      <c r="BG576" s="104"/>
      <c r="BH576" s="104"/>
      <c r="BI576" s="104"/>
      <c r="BJ576" s="104"/>
      <c r="BK576" s="104"/>
      <c r="BL576" s="104"/>
      <c r="BM576" s="104"/>
      <c r="BN576" s="104"/>
      <c r="BO576" s="104"/>
      <c r="BP576" s="104"/>
      <c r="BQ576" s="104"/>
      <c r="BR576" s="104"/>
      <c r="BS576" s="104"/>
      <c r="BT576" s="104"/>
    </row>
    <row r="577" spans="1:72" x14ac:dyDescent="0.15">
      <c r="N577" s="432"/>
      <c r="O577" s="114"/>
      <c r="R577" s="5"/>
      <c r="S577" s="5"/>
    </row>
    <row r="578" spans="1:72" s="102" customFormat="1" x14ac:dyDescent="0.15">
      <c r="A578" s="23"/>
      <c r="B578" s="6"/>
      <c r="C578" s="6"/>
      <c r="D578" s="247"/>
      <c r="E578" s="117"/>
      <c r="F578" s="104"/>
      <c r="G578" s="117"/>
      <c r="H578" s="104"/>
      <c r="I578" s="117"/>
      <c r="J578" s="104"/>
      <c r="K578" s="117"/>
      <c r="L578" s="117"/>
      <c r="M578" s="117"/>
      <c r="N578" s="433"/>
      <c r="O578" s="104"/>
      <c r="P578" s="104"/>
      <c r="Q578" s="104"/>
      <c r="R578" s="111"/>
      <c r="S578" s="111"/>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c r="AR578" s="104"/>
      <c r="AS578" s="104"/>
      <c r="AT578" s="104"/>
      <c r="AU578" s="104"/>
      <c r="AV578" s="104"/>
      <c r="AW578" s="104"/>
      <c r="AX578" s="104"/>
      <c r="AY578" s="104"/>
      <c r="AZ578" s="104"/>
      <c r="BA578" s="104"/>
      <c r="BB578" s="104"/>
      <c r="BC578" s="104"/>
      <c r="BD578" s="104"/>
      <c r="BE578" s="104"/>
      <c r="BF578" s="104"/>
      <c r="BG578" s="104"/>
      <c r="BH578" s="104"/>
      <c r="BI578" s="104"/>
      <c r="BJ578" s="104"/>
      <c r="BK578" s="104"/>
      <c r="BL578" s="104"/>
      <c r="BM578" s="104"/>
      <c r="BN578" s="104"/>
      <c r="BO578" s="104"/>
      <c r="BP578" s="104"/>
      <c r="BQ578" s="104"/>
      <c r="BR578" s="104"/>
      <c r="BS578" s="104"/>
      <c r="BT578" s="104"/>
    </row>
    <row r="579" spans="1:72" x14ac:dyDescent="0.15">
      <c r="R579" s="5"/>
      <c r="S579" s="5"/>
    </row>
    <row r="580" spans="1:72" s="102" customFormat="1" x14ac:dyDescent="0.15">
      <c r="A580" s="23"/>
      <c r="B580" s="6"/>
      <c r="C580" s="6"/>
      <c r="D580" s="247"/>
      <c r="E580" s="117"/>
      <c r="F580" s="104"/>
      <c r="G580" s="117"/>
      <c r="H580" s="104"/>
      <c r="I580" s="117"/>
      <c r="J580" s="104"/>
      <c r="K580" s="117"/>
      <c r="L580" s="117"/>
      <c r="M580" s="117"/>
      <c r="N580" s="433"/>
      <c r="O580" s="104"/>
      <c r="P580" s="104"/>
      <c r="Q580" s="104"/>
      <c r="R580" s="111"/>
      <c r="S580" s="111"/>
      <c r="T580" s="104"/>
      <c r="U580" s="104"/>
      <c r="V580" s="104"/>
      <c r="W580" s="104"/>
      <c r="X580" s="104"/>
      <c r="Y580" s="104"/>
      <c r="Z580" s="104"/>
      <c r="AA580" s="104"/>
      <c r="AB580" s="104"/>
      <c r="AC580" s="104"/>
      <c r="AD580" s="104"/>
      <c r="AE580" s="104"/>
      <c r="AF580" s="104"/>
      <c r="AG580" s="104"/>
      <c r="AH580" s="104"/>
      <c r="AI580" s="104"/>
      <c r="AJ580" s="104"/>
      <c r="AK580" s="104"/>
      <c r="AL580" s="104"/>
      <c r="AM580" s="104"/>
      <c r="AN580" s="104"/>
      <c r="AO580" s="104"/>
      <c r="AP580" s="104"/>
      <c r="AQ580" s="104"/>
      <c r="AR580" s="104"/>
      <c r="AS580" s="104"/>
      <c r="AT580" s="104"/>
      <c r="AU580" s="104"/>
      <c r="AV580" s="104"/>
      <c r="AW580" s="104"/>
      <c r="AX580" s="104"/>
      <c r="AY580" s="104"/>
      <c r="AZ580" s="104"/>
      <c r="BA580" s="104"/>
      <c r="BB580" s="104"/>
      <c r="BC580" s="104"/>
      <c r="BD580" s="104"/>
      <c r="BE580" s="104"/>
      <c r="BF580" s="104"/>
      <c r="BG580" s="104"/>
      <c r="BH580" s="104"/>
      <c r="BI580" s="104"/>
      <c r="BJ580" s="104"/>
      <c r="BK580" s="104"/>
      <c r="BL580" s="104"/>
      <c r="BM580" s="104"/>
      <c r="BN580" s="104"/>
      <c r="BO580" s="104"/>
      <c r="BP580" s="104"/>
      <c r="BQ580" s="104"/>
      <c r="BR580" s="104"/>
      <c r="BS580" s="104"/>
      <c r="BT580" s="104"/>
    </row>
    <row r="581" spans="1:72" x14ac:dyDescent="0.15">
      <c r="R581" s="5"/>
      <c r="S581" s="5"/>
    </row>
    <row r="582" spans="1:72" s="102" customFormat="1" x14ac:dyDescent="0.15">
      <c r="A582" s="23"/>
      <c r="B582" s="6"/>
      <c r="C582" s="6"/>
      <c r="D582" s="247"/>
      <c r="E582" s="117"/>
      <c r="F582" s="104"/>
      <c r="G582" s="117"/>
      <c r="H582" s="104"/>
      <c r="I582" s="117"/>
      <c r="J582" s="104"/>
      <c r="K582" s="117"/>
      <c r="L582" s="117"/>
      <c r="M582" s="117"/>
      <c r="N582" s="433"/>
      <c r="O582" s="104"/>
      <c r="P582" s="104"/>
      <c r="Q582" s="104"/>
      <c r="R582" s="111"/>
      <c r="S582" s="111"/>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c r="AU582" s="104"/>
      <c r="AV582" s="104"/>
      <c r="AW582" s="104"/>
      <c r="AX582" s="104"/>
      <c r="AY582" s="104"/>
      <c r="AZ582" s="104"/>
      <c r="BA582" s="104"/>
      <c r="BB582" s="104"/>
      <c r="BC582" s="104"/>
      <c r="BD582" s="104"/>
      <c r="BE582" s="104"/>
      <c r="BF582" s="104"/>
      <c r="BG582" s="104"/>
      <c r="BH582" s="104"/>
      <c r="BI582" s="104"/>
      <c r="BJ582" s="104"/>
      <c r="BK582" s="104"/>
      <c r="BL582" s="104"/>
      <c r="BM582" s="104"/>
      <c r="BN582" s="104"/>
      <c r="BO582" s="104"/>
      <c r="BP582" s="104"/>
      <c r="BQ582" s="104"/>
      <c r="BR582" s="104"/>
      <c r="BS582" s="104"/>
      <c r="BT582" s="104"/>
    </row>
    <row r="583" spans="1:72" x14ac:dyDescent="0.15">
      <c r="R583" s="5"/>
      <c r="S583" s="5"/>
    </row>
    <row r="584" spans="1:72" s="102" customFormat="1" x14ac:dyDescent="0.15">
      <c r="A584" s="23"/>
      <c r="B584" s="6"/>
      <c r="C584" s="6"/>
      <c r="D584" s="247"/>
      <c r="E584" s="117"/>
      <c r="F584" s="104"/>
      <c r="G584" s="117"/>
      <c r="H584" s="104"/>
      <c r="I584" s="117"/>
      <c r="J584" s="104"/>
      <c r="K584" s="117"/>
      <c r="L584" s="117"/>
      <c r="M584" s="117"/>
      <c r="N584" s="433"/>
      <c r="O584" s="104"/>
      <c r="P584" s="104"/>
      <c r="Q584" s="104"/>
      <c r="R584" s="111"/>
      <c r="S584" s="111"/>
      <c r="T584" s="104"/>
      <c r="U584" s="104"/>
      <c r="V584" s="104"/>
      <c r="W584" s="104"/>
      <c r="X584" s="104"/>
      <c r="Y584" s="104"/>
      <c r="Z584" s="104"/>
      <c r="AA584" s="104"/>
      <c r="AB584" s="104"/>
      <c r="AC584" s="104"/>
      <c r="AD584" s="104"/>
      <c r="AE584" s="104"/>
      <c r="AF584" s="104"/>
      <c r="AG584" s="104"/>
      <c r="AH584" s="104"/>
      <c r="AI584" s="104"/>
      <c r="AJ584" s="104"/>
      <c r="AK584" s="104"/>
      <c r="AL584" s="104"/>
      <c r="AM584" s="104"/>
      <c r="AN584" s="104"/>
      <c r="AO584" s="104"/>
      <c r="AP584" s="104"/>
      <c r="AQ584" s="104"/>
      <c r="AR584" s="104"/>
      <c r="AS584" s="104"/>
      <c r="AT584" s="104"/>
      <c r="AU584" s="104"/>
      <c r="AV584" s="104"/>
      <c r="AW584" s="104"/>
      <c r="AX584" s="104"/>
      <c r="AY584" s="104"/>
      <c r="AZ584" s="104"/>
      <c r="BA584" s="104"/>
      <c r="BB584" s="104"/>
      <c r="BC584" s="104"/>
      <c r="BD584" s="104"/>
      <c r="BE584" s="104"/>
      <c r="BF584" s="104"/>
      <c r="BG584" s="104"/>
      <c r="BH584" s="104"/>
      <c r="BI584" s="104"/>
      <c r="BJ584" s="104"/>
      <c r="BK584" s="104"/>
      <c r="BL584" s="104"/>
      <c r="BM584" s="104"/>
      <c r="BN584" s="104"/>
      <c r="BO584" s="104"/>
      <c r="BP584" s="104"/>
      <c r="BQ584" s="104"/>
      <c r="BR584" s="104"/>
      <c r="BS584" s="104"/>
      <c r="BT584" s="104"/>
    </row>
    <row r="585" spans="1:72" x14ac:dyDescent="0.15">
      <c r="N585" s="432"/>
      <c r="R585" s="5"/>
      <c r="S585" s="5"/>
    </row>
    <row r="586" spans="1:72" x14ac:dyDescent="0.15">
      <c r="A586" s="23"/>
      <c r="B586" s="6"/>
      <c r="C586" s="6"/>
      <c r="D586" s="247"/>
      <c r="E586" s="117"/>
      <c r="F586" s="104"/>
      <c r="G586" s="117"/>
      <c r="H586" s="104"/>
      <c r="I586" s="117"/>
      <c r="J586" s="104"/>
      <c r="K586" s="117"/>
      <c r="L586" s="117"/>
      <c r="M586" s="117"/>
      <c r="N586" s="432"/>
      <c r="O586" s="114"/>
      <c r="R586" s="5"/>
      <c r="S586" s="226"/>
    </row>
    <row r="587" spans="1:72" x14ac:dyDescent="0.15">
      <c r="A587" s="23"/>
      <c r="B587" s="6"/>
      <c r="C587" s="6"/>
      <c r="D587" s="247"/>
      <c r="E587" s="117"/>
      <c r="F587" s="104"/>
      <c r="G587" s="117"/>
      <c r="H587" s="104"/>
      <c r="I587" s="117"/>
      <c r="J587" s="104"/>
      <c r="K587" s="117"/>
      <c r="L587" s="117"/>
      <c r="M587" s="117"/>
      <c r="O587" s="114"/>
      <c r="R587" s="5"/>
      <c r="S587" s="226"/>
    </row>
    <row r="588" spans="1:72" s="102" customFormat="1" x14ac:dyDescent="0.15">
      <c r="A588" s="23"/>
      <c r="B588" s="6"/>
      <c r="C588" s="6"/>
      <c r="D588" s="247"/>
      <c r="E588" s="117"/>
      <c r="F588" s="104"/>
      <c r="G588" s="117"/>
      <c r="H588" s="104"/>
      <c r="I588" s="117"/>
      <c r="J588" s="104"/>
      <c r="K588" s="117"/>
      <c r="L588" s="117"/>
      <c r="M588" s="117"/>
      <c r="N588" s="433"/>
      <c r="O588" s="104"/>
      <c r="P588" s="104"/>
      <c r="Q588" s="104"/>
      <c r="R588" s="111"/>
      <c r="S588" s="111"/>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c r="AU588" s="104"/>
      <c r="AV588" s="104"/>
      <c r="AW588" s="104"/>
      <c r="AX588" s="104"/>
      <c r="AY588" s="104"/>
      <c r="AZ588" s="104"/>
      <c r="BA588" s="104"/>
      <c r="BB588" s="104"/>
      <c r="BC588" s="104"/>
      <c r="BD588" s="104"/>
      <c r="BE588" s="104"/>
      <c r="BF588" s="104"/>
      <c r="BG588" s="104"/>
      <c r="BH588" s="104"/>
      <c r="BI588" s="104"/>
      <c r="BJ588" s="104"/>
      <c r="BK588" s="104"/>
      <c r="BL588" s="104"/>
      <c r="BM588" s="104"/>
      <c r="BN588" s="104"/>
      <c r="BO588" s="104"/>
      <c r="BP588" s="104"/>
      <c r="BQ588" s="104"/>
      <c r="BR588" s="104"/>
      <c r="BS588" s="104"/>
      <c r="BT588" s="104"/>
    </row>
    <row r="589" spans="1:72" x14ac:dyDescent="0.15">
      <c r="R589" s="5"/>
      <c r="S589" s="5"/>
    </row>
    <row r="590" spans="1:72" s="102" customFormat="1" x14ac:dyDescent="0.15">
      <c r="A590" s="23"/>
      <c r="B590" s="6"/>
      <c r="C590" s="6"/>
      <c r="D590" s="247"/>
      <c r="E590" s="117"/>
      <c r="F590" s="104"/>
      <c r="G590" s="117"/>
      <c r="H590" s="104"/>
      <c r="I590" s="117"/>
      <c r="J590" s="104"/>
      <c r="K590" s="117"/>
      <c r="L590" s="117"/>
      <c r="M590" s="117"/>
      <c r="N590" s="433"/>
      <c r="O590" s="104"/>
      <c r="P590" s="104"/>
      <c r="Q590" s="104"/>
      <c r="R590" s="111"/>
      <c r="S590" s="111"/>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4"/>
      <c r="AY590" s="104"/>
      <c r="AZ590" s="104"/>
      <c r="BA590" s="104"/>
      <c r="BB590" s="104"/>
      <c r="BC590" s="104"/>
      <c r="BD590" s="104"/>
      <c r="BE590" s="104"/>
      <c r="BF590" s="104"/>
      <c r="BG590" s="104"/>
      <c r="BH590" s="104"/>
      <c r="BI590" s="104"/>
      <c r="BJ590" s="104"/>
      <c r="BK590" s="104"/>
      <c r="BL590" s="104"/>
      <c r="BM590" s="104"/>
      <c r="BN590" s="104"/>
      <c r="BO590" s="104"/>
      <c r="BP590" s="104"/>
      <c r="BQ590" s="104"/>
      <c r="BR590" s="104"/>
      <c r="BS590" s="104"/>
      <c r="BT590" s="104"/>
    </row>
    <row r="591" spans="1:72" x14ac:dyDescent="0.15">
      <c r="R591" s="5"/>
      <c r="S591" s="5"/>
    </row>
    <row r="592" spans="1:72" s="102" customFormat="1" x14ac:dyDescent="0.15">
      <c r="A592" s="23"/>
      <c r="B592" s="6"/>
      <c r="C592" s="6"/>
      <c r="D592" s="247"/>
      <c r="E592" s="117"/>
      <c r="F592" s="104"/>
      <c r="G592" s="117"/>
      <c r="H592" s="104"/>
      <c r="I592" s="117"/>
      <c r="J592" s="104"/>
      <c r="K592" s="117"/>
      <c r="L592" s="117"/>
      <c r="M592" s="117"/>
      <c r="N592" s="433"/>
      <c r="O592" s="254"/>
      <c r="P592" s="4"/>
      <c r="Q592" s="4"/>
      <c r="R592" s="13"/>
      <c r="S592" s="111"/>
      <c r="T592" s="104"/>
      <c r="U592" s="104"/>
      <c r="V592" s="104"/>
      <c r="W592" s="104"/>
      <c r="X592" s="104"/>
      <c r="Y592" s="104"/>
      <c r="Z592" s="104"/>
      <c r="AA592" s="104"/>
      <c r="AB592" s="104"/>
      <c r="AC592" s="104"/>
      <c r="AD592" s="104"/>
      <c r="AE592" s="104"/>
      <c r="AF592" s="104"/>
      <c r="AG592" s="104"/>
      <c r="AH592" s="104"/>
      <c r="AI592" s="104"/>
      <c r="AJ592" s="104"/>
      <c r="AK592" s="104"/>
      <c r="AL592" s="104"/>
      <c r="AM592" s="104"/>
      <c r="AN592" s="104"/>
      <c r="AO592" s="104"/>
      <c r="AP592" s="104"/>
      <c r="AQ592" s="104"/>
      <c r="AR592" s="104"/>
      <c r="AS592" s="104"/>
      <c r="AT592" s="104"/>
      <c r="AU592" s="104"/>
      <c r="AV592" s="104"/>
      <c r="AW592" s="104"/>
      <c r="AX592" s="104"/>
      <c r="AY592" s="104"/>
      <c r="AZ592" s="104"/>
      <c r="BA592" s="104"/>
      <c r="BB592" s="104"/>
      <c r="BC592" s="104"/>
      <c r="BD592" s="104"/>
      <c r="BE592" s="104"/>
      <c r="BF592" s="104"/>
      <c r="BG592" s="104"/>
      <c r="BH592" s="104"/>
      <c r="BI592" s="104"/>
      <c r="BJ592" s="104"/>
      <c r="BK592" s="104"/>
      <c r="BL592" s="104"/>
      <c r="BM592" s="104"/>
      <c r="BN592" s="104"/>
      <c r="BO592" s="104"/>
      <c r="BP592" s="104"/>
      <c r="BQ592" s="104"/>
      <c r="BR592" s="104"/>
      <c r="BS592" s="104"/>
      <c r="BT592" s="104"/>
    </row>
  </sheetData>
  <customSheetViews>
    <customSheetView guid="{3735B9A6-6827-11D7-ABFD-003065B590BA}" printArea="1" showRuler="0" topLeftCell="C1">
      <pane ySplit="6" topLeftCell="A754" activePane="bottomLeft"/>
      <selection pane="bottomLeft" activeCell="N382" sqref="N382"/>
      <pageMargins left="0.27" right="0.23" top="0.35" bottom="0.55000000000000004" header="0.31" footer="0.35"/>
      <printOptions gridLines="1"/>
      <pageSetup paperSize="9" scale="75" orientation="portrait"/>
      <headerFooter alignWithMargins="0">
        <oddFooter>&amp;L&amp;"Arial Narrow,Italic"&amp;8Moneypenny AFC Budget-&amp;F-A-Z Budget-&amp;D&amp;R&amp;"Arial Narrow,Italic"&amp;8Page &amp;P/&amp;N</oddFooter>
      </headerFooter>
    </customSheetView>
  </customSheetViews>
  <mergeCells count="3">
    <mergeCell ref="B1:E1"/>
    <mergeCell ref="C272:D272"/>
    <mergeCell ref="E397:F397"/>
  </mergeCells>
  <phoneticPr fontId="0" type="noConversion"/>
  <printOptions gridLines="1" gridLinesSet="0"/>
  <pageMargins left="0.27" right="0.23" top="0.35" bottom="0.55000000000000004" header="0.31" footer="0.35"/>
  <pageSetup paperSize="9" scale="83" fitToHeight="20" orientation="landscape" r:id="rId1"/>
  <headerFooter alignWithMargins="0">
    <oddFooter>&amp;L&amp;"Geneva,Italic"&amp;8&amp;F-&amp;D&amp;R&amp;"Geneva,Italic"&amp;8Page &amp;P/&amp;N</oddFooter>
  </headerFooter>
  <rowBreaks count="11" manualBreakCount="11">
    <brk id="53" max="13" man="1"/>
    <brk id="104" max="13" man="1"/>
    <brk id="160" max="13" man="1"/>
    <brk id="189" max="13" man="1"/>
    <brk id="227" max="13" man="1"/>
    <brk id="266" max="13" man="1"/>
    <brk id="283" max="13" man="1"/>
    <brk id="333" max="13" man="1"/>
    <brk id="376" max="13" man="1"/>
    <brk id="423" max="13" man="1"/>
    <brk id="44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8"/>
  </sheetPr>
  <dimension ref="A1:P87"/>
  <sheetViews>
    <sheetView zoomScale="125" zoomScaleNormal="100" workbookViewId="0">
      <selection sqref="A1:E1"/>
    </sheetView>
  </sheetViews>
  <sheetFormatPr baseColWidth="10" defaultColWidth="9.140625" defaultRowHeight="16" x14ac:dyDescent="0.2"/>
  <cols>
    <col min="1" max="1" width="9.140625" style="203"/>
    <col min="2" max="2" width="21.140625" style="203" customWidth="1"/>
    <col min="3" max="3" width="26" style="203" customWidth="1"/>
    <col min="4" max="4" width="13.7109375" style="203" customWidth="1"/>
    <col min="5" max="5" width="15.42578125" style="16" customWidth="1"/>
    <col min="6" max="6" width="9.140625" style="113"/>
    <col min="7" max="16384" width="9.140625" style="203"/>
  </cols>
  <sheetData>
    <row r="1" spans="1:7" s="17" customFormat="1" ht="24.75" customHeight="1" x14ac:dyDescent="0.2">
      <c r="A1" s="643" t="s">
        <v>775</v>
      </c>
      <c r="B1" s="644"/>
      <c r="C1" s="644"/>
      <c r="D1" s="644"/>
      <c r="E1" s="645"/>
      <c r="F1" s="8"/>
    </row>
    <row r="2" spans="1:7" ht="6.75" customHeight="1" thickBot="1" x14ac:dyDescent="0.25">
      <c r="A2" s="17"/>
      <c r="B2" s="17"/>
      <c r="C2" s="17"/>
      <c r="D2" s="17"/>
    </row>
    <row r="3" spans="1:7" ht="24.75" customHeight="1" thickBot="1" x14ac:dyDescent="0.25">
      <c r="A3" s="392" t="s">
        <v>497</v>
      </c>
      <c r="B3" s="393"/>
      <c r="C3" s="396" t="str">
        <f>Cover!D2</f>
        <v>SHORT FORM BUDGET</v>
      </c>
      <c r="D3" s="379"/>
      <c r="E3" s="397"/>
    </row>
    <row r="4" spans="1:7" ht="24.75" customHeight="1" thickBot="1" x14ac:dyDescent="0.25">
      <c r="A4" s="394" t="s">
        <v>697</v>
      </c>
      <c r="B4" s="395"/>
      <c r="C4" s="646">
        <f>Budget!D2</f>
        <v>0</v>
      </c>
      <c r="D4" s="647"/>
      <c r="E4" s="398"/>
    </row>
    <row r="5" spans="1:7" s="64" customFormat="1" ht="16.5" customHeight="1" x14ac:dyDescent="0.15">
      <c r="B5" s="79" t="s">
        <v>498</v>
      </c>
      <c r="C5" s="391" t="s">
        <v>696</v>
      </c>
      <c r="D5" s="642" t="s">
        <v>350</v>
      </c>
      <c r="E5" s="642"/>
      <c r="F5" s="63"/>
    </row>
    <row r="6" spans="1:7" s="64" customFormat="1" ht="16.5" customHeight="1" x14ac:dyDescent="0.15">
      <c r="A6" s="74"/>
      <c r="B6" s="80" t="s">
        <v>123</v>
      </c>
      <c r="C6" s="101">
        <f>Cover!D52</f>
        <v>0</v>
      </c>
      <c r="D6" s="81" t="s">
        <v>652</v>
      </c>
      <c r="E6" s="81" t="s">
        <v>653</v>
      </c>
      <c r="F6" s="63"/>
    </row>
    <row r="7" spans="1:7" s="64" customFormat="1" ht="24.75" customHeight="1" x14ac:dyDescent="0.15">
      <c r="A7" s="82" t="s">
        <v>226</v>
      </c>
      <c r="B7" s="66"/>
      <c r="D7" s="67"/>
      <c r="E7" s="68"/>
      <c r="F7" s="63"/>
    </row>
    <row r="8" spans="1:7" s="64" customFormat="1" ht="15.75" customHeight="1" x14ac:dyDescent="0.15">
      <c r="A8" s="69" t="s">
        <v>308</v>
      </c>
      <c r="B8" s="64" t="s">
        <v>309</v>
      </c>
      <c r="C8" s="64" t="s">
        <v>288</v>
      </c>
      <c r="D8" s="70">
        <f>Budget!M10</f>
        <v>0</v>
      </c>
      <c r="E8" s="68"/>
      <c r="F8" s="63"/>
    </row>
    <row r="9" spans="1:7" s="64" customFormat="1" ht="15.75" customHeight="1" x14ac:dyDescent="0.15">
      <c r="A9" s="69" t="s">
        <v>311</v>
      </c>
      <c r="B9" s="64" t="s">
        <v>312</v>
      </c>
      <c r="C9" s="64" t="s">
        <v>288</v>
      </c>
      <c r="D9" s="70">
        <f>Budget!M15</f>
        <v>0</v>
      </c>
      <c r="E9" s="72">
        <f>D8+D9</f>
        <v>0</v>
      </c>
      <c r="F9" s="63"/>
    </row>
    <row r="10" spans="1:7" s="64" customFormat="1" ht="15.75" customHeight="1" x14ac:dyDescent="0.15">
      <c r="A10" s="69" t="s">
        <v>313</v>
      </c>
      <c r="B10" s="64" t="s">
        <v>314</v>
      </c>
      <c r="C10" s="64" t="s">
        <v>288</v>
      </c>
      <c r="D10" s="70">
        <f>Budget!M21</f>
        <v>0</v>
      </c>
      <c r="E10" s="68"/>
      <c r="F10" s="63"/>
    </row>
    <row r="11" spans="1:7" s="64" customFormat="1" ht="15.75" customHeight="1" x14ac:dyDescent="0.15">
      <c r="A11" s="69" t="s">
        <v>462</v>
      </c>
      <c r="B11" s="64" t="s">
        <v>196</v>
      </c>
      <c r="C11" s="64" t="s">
        <v>288</v>
      </c>
      <c r="D11" s="71">
        <f>Budget!M26</f>
        <v>0</v>
      </c>
      <c r="E11" s="72">
        <f>D10+D11</f>
        <v>0</v>
      </c>
      <c r="F11" s="63"/>
      <c r="G11" s="157"/>
    </row>
    <row r="12" spans="1:7" s="64" customFormat="1" ht="18.75" customHeight="1" x14ac:dyDescent="0.15">
      <c r="A12" s="69"/>
      <c r="B12" s="73" t="s">
        <v>290</v>
      </c>
      <c r="C12" s="74"/>
      <c r="D12" s="67"/>
      <c r="E12" s="75">
        <f>SUM(E8:E11)</f>
        <v>0</v>
      </c>
      <c r="F12" s="63"/>
    </row>
    <row r="13" spans="1:7" s="64" customFormat="1" ht="24.75" customHeight="1" x14ac:dyDescent="0.15">
      <c r="A13" s="82" t="s">
        <v>261</v>
      </c>
      <c r="B13" s="66"/>
      <c r="D13" s="67"/>
      <c r="E13" s="68"/>
      <c r="F13" s="63"/>
    </row>
    <row r="14" spans="1:7" s="64" customFormat="1" ht="14" x14ac:dyDescent="0.15">
      <c r="A14" s="65" t="s">
        <v>393</v>
      </c>
      <c r="B14" s="66"/>
      <c r="D14" s="67"/>
      <c r="E14" s="68"/>
      <c r="F14" s="63"/>
    </row>
    <row r="15" spans="1:7" s="64" customFormat="1" ht="15.75" customHeight="1" x14ac:dyDescent="0.15">
      <c r="A15" s="76" t="s">
        <v>558</v>
      </c>
      <c r="B15" s="64" t="s">
        <v>291</v>
      </c>
      <c r="D15" s="70"/>
      <c r="E15" s="68"/>
      <c r="F15" s="63"/>
    </row>
    <row r="16" spans="1:7" s="64" customFormat="1" ht="15.75" customHeight="1" x14ac:dyDescent="0.15">
      <c r="A16" s="69">
        <v>1</v>
      </c>
      <c r="C16" s="64" t="s">
        <v>317</v>
      </c>
      <c r="D16" s="70">
        <f>Budget!M38</f>
        <v>0</v>
      </c>
      <c r="E16" s="68"/>
      <c r="F16" s="63"/>
    </row>
    <row r="17" spans="1:6" s="64" customFormat="1" ht="15.75" customHeight="1" x14ac:dyDescent="0.15">
      <c r="A17" s="69">
        <v>2</v>
      </c>
      <c r="C17" s="64" t="s">
        <v>410</v>
      </c>
      <c r="D17" s="70">
        <f>Budget!M42</f>
        <v>0</v>
      </c>
      <c r="E17" s="68"/>
      <c r="F17" s="63"/>
    </row>
    <row r="18" spans="1:6" s="64" customFormat="1" ht="15.75" customHeight="1" x14ac:dyDescent="0.15">
      <c r="A18" s="69">
        <v>3</v>
      </c>
      <c r="C18" s="64" t="s">
        <v>409</v>
      </c>
      <c r="D18" s="70">
        <f>Budget!M47</f>
        <v>0</v>
      </c>
      <c r="E18" s="68"/>
      <c r="F18" s="63"/>
    </row>
    <row r="19" spans="1:6" s="64" customFormat="1" ht="15.75" customHeight="1" x14ac:dyDescent="0.15">
      <c r="A19" s="69">
        <v>4</v>
      </c>
      <c r="C19" s="64" t="s">
        <v>292</v>
      </c>
      <c r="D19" s="70">
        <f>Budget!M53</f>
        <v>0</v>
      </c>
      <c r="E19" s="68"/>
      <c r="F19" s="63"/>
    </row>
    <row r="20" spans="1:6" s="64" customFormat="1" ht="15.75" customHeight="1" x14ac:dyDescent="0.15">
      <c r="A20" s="69">
        <v>5</v>
      </c>
      <c r="C20" s="64" t="s">
        <v>293</v>
      </c>
      <c r="D20" s="70">
        <f>Budget!M57</f>
        <v>0</v>
      </c>
      <c r="E20" s="68"/>
      <c r="F20" s="63"/>
    </row>
    <row r="21" spans="1:6" s="64" customFormat="1" ht="15.75" customHeight="1" x14ac:dyDescent="0.15">
      <c r="A21" s="69">
        <v>6</v>
      </c>
      <c r="C21" s="64" t="s">
        <v>294</v>
      </c>
      <c r="D21" s="70">
        <f>Budget!M62</f>
        <v>0</v>
      </c>
      <c r="E21" s="68"/>
      <c r="F21" s="63"/>
    </row>
    <row r="22" spans="1:6" s="64" customFormat="1" ht="15.75" customHeight="1" x14ac:dyDescent="0.15">
      <c r="A22" s="69">
        <v>7</v>
      </c>
      <c r="C22" s="64" t="s">
        <v>516</v>
      </c>
      <c r="D22" s="70">
        <f>Budget!M66</f>
        <v>0</v>
      </c>
      <c r="E22" s="68"/>
      <c r="F22" s="63"/>
    </row>
    <row r="23" spans="1:6" s="64" customFormat="1" ht="15.75" customHeight="1" x14ac:dyDescent="0.15">
      <c r="A23" s="69">
        <v>8</v>
      </c>
      <c r="C23" s="64" t="s">
        <v>222</v>
      </c>
      <c r="D23" s="70">
        <f>Budget!M70</f>
        <v>0</v>
      </c>
      <c r="E23" s="68"/>
      <c r="F23" s="63"/>
    </row>
    <row r="24" spans="1:6" s="64" customFormat="1" ht="15.75" customHeight="1" x14ac:dyDescent="0.15">
      <c r="A24" s="69">
        <v>9</v>
      </c>
      <c r="C24" s="64" t="s">
        <v>408</v>
      </c>
      <c r="D24" s="70">
        <f>Budget!M74</f>
        <v>0</v>
      </c>
      <c r="E24" s="68"/>
      <c r="F24" s="63"/>
    </row>
    <row r="25" spans="1:6" s="64" customFormat="1" ht="15.75" customHeight="1" x14ac:dyDescent="0.15">
      <c r="A25" s="69">
        <v>10</v>
      </c>
      <c r="C25" s="64" t="s">
        <v>384</v>
      </c>
      <c r="D25" s="70">
        <f>Budget!M78</f>
        <v>0</v>
      </c>
      <c r="E25" s="68"/>
      <c r="F25" s="63"/>
    </row>
    <row r="26" spans="1:6" s="64" customFormat="1" ht="15.75" customHeight="1" x14ac:dyDescent="0.15">
      <c r="A26" s="69">
        <v>11</v>
      </c>
      <c r="C26" s="64" t="s">
        <v>322</v>
      </c>
      <c r="D26" s="70">
        <f>Budget!M85</f>
        <v>0</v>
      </c>
      <c r="E26" s="68"/>
      <c r="F26" s="63"/>
    </row>
    <row r="27" spans="1:6" s="64" customFormat="1" ht="15.75" customHeight="1" x14ac:dyDescent="0.15">
      <c r="A27" s="69">
        <v>12</v>
      </c>
      <c r="C27" s="64" t="s">
        <v>461</v>
      </c>
      <c r="D27" s="70">
        <f>Budget!M89</f>
        <v>0</v>
      </c>
      <c r="E27" s="68"/>
      <c r="F27" s="63"/>
    </row>
    <row r="28" spans="1:6" s="64" customFormat="1" ht="15.75" customHeight="1" x14ac:dyDescent="0.15">
      <c r="A28" s="69">
        <v>13</v>
      </c>
      <c r="C28" s="64" t="s">
        <v>342</v>
      </c>
      <c r="D28" s="70">
        <f>Budget!M92</f>
        <v>0</v>
      </c>
      <c r="E28" s="68"/>
      <c r="F28" s="63"/>
    </row>
    <row r="29" spans="1:6" s="64" customFormat="1" ht="15.75" customHeight="1" x14ac:dyDescent="0.15">
      <c r="A29" s="69">
        <v>14</v>
      </c>
      <c r="C29" s="64" t="s">
        <v>343</v>
      </c>
      <c r="D29" s="70">
        <f>Budget!M96</f>
        <v>0</v>
      </c>
      <c r="E29" s="68"/>
      <c r="F29" s="63"/>
    </row>
    <row r="30" spans="1:6" s="64" customFormat="1" ht="15.75" customHeight="1" x14ac:dyDescent="0.15">
      <c r="A30" s="69">
        <v>15</v>
      </c>
      <c r="C30" s="64" t="s">
        <v>344</v>
      </c>
      <c r="D30" s="70">
        <f>Budget!M100</f>
        <v>0</v>
      </c>
      <c r="E30" s="68"/>
      <c r="F30" s="63"/>
    </row>
    <row r="31" spans="1:6" s="64" customFormat="1" ht="15.75" customHeight="1" x14ac:dyDescent="0.15">
      <c r="A31" s="69">
        <v>16</v>
      </c>
      <c r="C31" s="64" t="s">
        <v>156</v>
      </c>
      <c r="D31" s="70">
        <f>Budget!M104</f>
        <v>0</v>
      </c>
      <c r="E31" s="68"/>
      <c r="F31" s="63"/>
    </row>
    <row r="32" spans="1:6" s="64" customFormat="1" ht="15.75" customHeight="1" x14ac:dyDescent="0.15">
      <c r="A32" s="69">
        <v>17</v>
      </c>
      <c r="C32" s="64" t="s">
        <v>254</v>
      </c>
      <c r="D32" s="70">
        <f>Budget!M111</f>
        <v>0</v>
      </c>
      <c r="E32" s="68"/>
      <c r="F32" s="63"/>
    </row>
    <row r="33" spans="1:6" s="64" customFormat="1" ht="15.75" customHeight="1" x14ac:dyDescent="0.15">
      <c r="A33" s="69">
        <v>18</v>
      </c>
      <c r="C33" s="64" t="s">
        <v>225</v>
      </c>
      <c r="D33" s="70">
        <f>Budget!M115</f>
        <v>0</v>
      </c>
      <c r="E33" s="68"/>
      <c r="F33" s="63"/>
    </row>
    <row r="34" spans="1:6" s="64" customFormat="1" ht="15.75" customHeight="1" x14ac:dyDescent="0.15">
      <c r="A34" s="69">
        <v>24</v>
      </c>
      <c r="C34" s="64" t="s">
        <v>517</v>
      </c>
      <c r="D34" s="71">
        <f>Budget!M124</f>
        <v>0</v>
      </c>
      <c r="E34" s="77"/>
      <c r="F34" s="63"/>
    </row>
    <row r="35" spans="1:6" s="64" customFormat="1" ht="15.75" customHeight="1" x14ac:dyDescent="0.15">
      <c r="A35" s="69"/>
      <c r="B35" s="66" t="s">
        <v>518</v>
      </c>
      <c r="D35" s="67"/>
      <c r="E35" s="72">
        <f>SUM(D15:D34)</f>
        <v>0</v>
      </c>
      <c r="F35" s="63"/>
    </row>
    <row r="36" spans="1:6" s="64" customFormat="1" ht="15.75" customHeight="1" x14ac:dyDescent="0.15">
      <c r="A36" s="69" t="s">
        <v>202</v>
      </c>
      <c r="B36" s="64" t="s">
        <v>184</v>
      </c>
      <c r="D36" s="67"/>
      <c r="E36" s="68">
        <f>Budget!M160</f>
        <v>0</v>
      </c>
      <c r="F36" s="63"/>
    </row>
    <row r="37" spans="1:6" s="64" customFormat="1" ht="15.75" customHeight="1" x14ac:dyDescent="0.15">
      <c r="A37" s="69" t="s">
        <v>206</v>
      </c>
      <c r="B37" s="64" t="s">
        <v>67</v>
      </c>
      <c r="D37" s="67"/>
      <c r="E37" s="68"/>
      <c r="F37" s="63"/>
    </row>
    <row r="38" spans="1:6" s="64" customFormat="1" ht="15.75" customHeight="1" x14ac:dyDescent="0.15">
      <c r="A38" s="69">
        <v>1</v>
      </c>
      <c r="C38" s="64" t="s">
        <v>68</v>
      </c>
      <c r="D38" s="70">
        <f>Budget!M168</f>
        <v>0</v>
      </c>
      <c r="E38" s="68"/>
      <c r="F38" s="63"/>
    </row>
    <row r="39" spans="1:6" s="64" customFormat="1" ht="15.75" customHeight="1" x14ac:dyDescent="0.15">
      <c r="A39" s="69">
        <v>2</v>
      </c>
      <c r="C39" s="64" t="s">
        <v>289</v>
      </c>
      <c r="D39" s="70">
        <f>Budget!M175</f>
        <v>0</v>
      </c>
      <c r="E39" s="68"/>
      <c r="F39" s="63"/>
    </row>
    <row r="40" spans="1:6" s="64" customFormat="1" ht="15.75" customHeight="1" x14ac:dyDescent="0.15">
      <c r="A40" s="69">
        <v>3</v>
      </c>
      <c r="C40" s="64" t="s">
        <v>181</v>
      </c>
      <c r="D40" s="70">
        <f>Budget!M184</f>
        <v>0</v>
      </c>
      <c r="E40" s="68"/>
      <c r="F40" s="63"/>
    </row>
    <row r="41" spans="1:6" s="64" customFormat="1" ht="15.75" customHeight="1" x14ac:dyDescent="0.15">
      <c r="A41" s="69">
        <v>4</v>
      </c>
      <c r="C41" s="64" t="s">
        <v>519</v>
      </c>
      <c r="D41" s="71">
        <f>Budget!M188</f>
        <v>0</v>
      </c>
      <c r="E41" s="72">
        <f>SUM(D38:D41)</f>
        <v>0</v>
      </c>
      <c r="F41" s="63"/>
    </row>
    <row r="42" spans="1:6" s="64" customFormat="1" ht="15.75" customHeight="1" x14ac:dyDescent="0.15">
      <c r="A42" s="69" t="s">
        <v>178</v>
      </c>
      <c r="B42" s="64" t="s">
        <v>164</v>
      </c>
      <c r="D42" s="67">
        <f>Budget!M197</f>
        <v>0</v>
      </c>
      <c r="E42" s="72"/>
      <c r="F42" s="63"/>
    </row>
    <row r="43" spans="1:6" s="64" customFormat="1" ht="15.75" customHeight="1" x14ac:dyDescent="0.15">
      <c r="A43" s="69" t="s">
        <v>179</v>
      </c>
      <c r="B43" s="64" t="s">
        <v>465</v>
      </c>
      <c r="D43" s="71">
        <f>Budget!M206</f>
        <v>0</v>
      </c>
      <c r="E43" s="72">
        <f>D42+D43</f>
        <v>0</v>
      </c>
      <c r="F43" s="63"/>
    </row>
    <row r="44" spans="1:6" s="64" customFormat="1" ht="15.75" customHeight="1" x14ac:dyDescent="0.15">
      <c r="A44" s="69" t="s">
        <v>383</v>
      </c>
      <c r="B44" s="64" t="s">
        <v>69</v>
      </c>
      <c r="D44" s="70">
        <f>Budget!M216</f>
        <v>0</v>
      </c>
      <c r="E44" s="72"/>
      <c r="F44" s="63"/>
    </row>
    <row r="45" spans="1:6" s="64" customFormat="1" ht="15.75" customHeight="1" x14ac:dyDescent="0.15">
      <c r="A45" s="69" t="s">
        <v>191</v>
      </c>
      <c r="B45" s="64" t="s">
        <v>180</v>
      </c>
      <c r="D45" s="71">
        <f>Budget!M221</f>
        <v>0</v>
      </c>
      <c r="E45" s="72">
        <f>D44+D45</f>
        <v>0</v>
      </c>
      <c r="F45" s="63"/>
    </row>
    <row r="46" spans="1:6" s="64" customFormat="1" ht="15.75" customHeight="1" x14ac:dyDescent="0.15">
      <c r="A46" s="69" t="s">
        <v>212</v>
      </c>
      <c r="B46" s="64" t="s">
        <v>211</v>
      </c>
      <c r="C46" s="64" t="s">
        <v>616</v>
      </c>
      <c r="D46" s="70">
        <f>Budget!M227</f>
        <v>0</v>
      </c>
      <c r="E46" s="68"/>
      <c r="F46" s="63"/>
    </row>
    <row r="47" spans="1:6" s="64" customFormat="1" ht="15.75" customHeight="1" x14ac:dyDescent="0.15">
      <c r="A47" s="69" t="s">
        <v>278</v>
      </c>
      <c r="C47" s="64" t="s">
        <v>617</v>
      </c>
      <c r="D47" s="70">
        <f>Budget!M237</f>
        <v>0</v>
      </c>
      <c r="E47" s="68"/>
      <c r="F47" s="63"/>
    </row>
    <row r="48" spans="1:6" s="64" customFormat="1" ht="15.75" customHeight="1" x14ac:dyDescent="0.15">
      <c r="A48" s="69" t="s">
        <v>279</v>
      </c>
      <c r="C48" s="64" t="s">
        <v>491</v>
      </c>
      <c r="D48" s="70">
        <f>Budget!M245</f>
        <v>0</v>
      </c>
      <c r="E48" s="68"/>
      <c r="F48" s="63"/>
    </row>
    <row r="49" spans="1:6" s="64" customFormat="1" ht="15.75" customHeight="1" x14ac:dyDescent="0.15">
      <c r="A49" s="69" t="s">
        <v>142</v>
      </c>
      <c r="C49" s="64" t="s">
        <v>508</v>
      </c>
      <c r="D49" s="70">
        <f>Budget!M250</f>
        <v>0</v>
      </c>
      <c r="E49" s="68"/>
      <c r="F49" s="63"/>
    </row>
    <row r="50" spans="1:6" s="64" customFormat="1" ht="15.75" customHeight="1" x14ac:dyDescent="0.15">
      <c r="A50" s="69" t="s">
        <v>379</v>
      </c>
      <c r="C50" s="64" t="s">
        <v>249</v>
      </c>
      <c r="D50" s="70">
        <f>Budget!M257</f>
        <v>0</v>
      </c>
      <c r="E50" s="68"/>
      <c r="F50" s="63"/>
    </row>
    <row r="51" spans="1:6" s="64" customFormat="1" ht="15.75" customHeight="1" x14ac:dyDescent="0.15">
      <c r="A51" s="69" t="s">
        <v>185</v>
      </c>
      <c r="C51" s="64" t="s">
        <v>128</v>
      </c>
      <c r="D51" s="70">
        <f>Budget!M261</f>
        <v>0</v>
      </c>
      <c r="E51" s="68"/>
      <c r="F51" s="63"/>
    </row>
    <row r="52" spans="1:6" s="64" customFormat="1" ht="15.75" customHeight="1" x14ac:dyDescent="0.15">
      <c r="A52" s="69" t="s">
        <v>82</v>
      </c>
      <c r="C52" s="64" t="s">
        <v>129</v>
      </c>
      <c r="D52" s="71">
        <f>Budget!M265</f>
        <v>0</v>
      </c>
      <c r="E52" s="72">
        <f>SUM(D46:D52)</f>
        <v>0</v>
      </c>
      <c r="F52" s="63"/>
    </row>
    <row r="53" spans="1:6" s="64" customFormat="1" ht="15.75" customHeight="1" x14ac:dyDescent="0.15">
      <c r="A53" s="69" t="s">
        <v>395</v>
      </c>
      <c r="B53" s="64" t="s">
        <v>581</v>
      </c>
      <c r="D53" s="67"/>
      <c r="E53" s="72">
        <v>0</v>
      </c>
      <c r="F53" s="63"/>
    </row>
    <row r="54" spans="1:6" s="64" customFormat="1" ht="15.75" customHeight="1" x14ac:dyDescent="0.15">
      <c r="A54" s="69" t="s">
        <v>394</v>
      </c>
      <c r="B54" s="64" t="s">
        <v>620</v>
      </c>
      <c r="D54" s="67"/>
      <c r="E54" s="72">
        <f>Budget!M275</f>
        <v>0</v>
      </c>
      <c r="F54" s="63"/>
    </row>
    <row r="55" spans="1:6" s="64" customFormat="1" ht="15.75" customHeight="1" x14ac:dyDescent="0.15">
      <c r="A55" s="69" t="s">
        <v>499</v>
      </c>
      <c r="B55" s="64" t="s">
        <v>243</v>
      </c>
      <c r="C55" s="64" t="s">
        <v>318</v>
      </c>
      <c r="D55" s="70">
        <f>Budget!M283</f>
        <v>0</v>
      </c>
      <c r="E55" s="68"/>
      <c r="F55" s="63"/>
    </row>
    <row r="56" spans="1:6" s="64" customFormat="1" ht="15.75" customHeight="1" x14ac:dyDescent="0.15">
      <c r="A56" s="69" t="s">
        <v>489</v>
      </c>
      <c r="C56" s="64" t="s">
        <v>321</v>
      </c>
      <c r="D56" s="70">
        <f>Budget!M289</f>
        <v>0</v>
      </c>
      <c r="E56" s="68"/>
      <c r="F56" s="63"/>
    </row>
    <row r="57" spans="1:6" s="64" customFormat="1" ht="15.75" customHeight="1" x14ac:dyDescent="0.15">
      <c r="A57" s="69" t="s">
        <v>192</v>
      </c>
      <c r="C57" s="64" t="s">
        <v>320</v>
      </c>
      <c r="D57" s="70">
        <f>Budget!M297</f>
        <v>0</v>
      </c>
      <c r="E57" s="68"/>
      <c r="F57" s="63"/>
    </row>
    <row r="58" spans="1:6" s="64" customFormat="1" ht="15.75" customHeight="1" x14ac:dyDescent="0.15">
      <c r="A58" s="69" t="s">
        <v>72</v>
      </c>
      <c r="C58" s="64" t="s">
        <v>319</v>
      </c>
      <c r="D58" s="70">
        <f>Budget!M302</f>
        <v>0</v>
      </c>
      <c r="E58" s="68"/>
      <c r="F58" s="63"/>
    </row>
    <row r="59" spans="1:6" s="64" customFormat="1" ht="15.75" customHeight="1" x14ac:dyDescent="0.15">
      <c r="A59" s="69" t="s">
        <v>73</v>
      </c>
      <c r="C59" s="64" t="s">
        <v>130</v>
      </c>
      <c r="D59" s="70">
        <f>Budget!M314</f>
        <v>0</v>
      </c>
      <c r="E59" s="68"/>
      <c r="F59" s="63"/>
    </row>
    <row r="60" spans="1:6" s="64" customFormat="1" ht="15.75" customHeight="1" x14ac:dyDescent="0.15">
      <c r="A60" s="69" t="s">
        <v>74</v>
      </c>
      <c r="C60" s="64" t="s">
        <v>19</v>
      </c>
      <c r="D60" s="71">
        <f>Budget!M320</f>
        <v>0</v>
      </c>
      <c r="E60" s="72">
        <f>SUM(D55:D60)</f>
        <v>0</v>
      </c>
      <c r="F60" s="63"/>
    </row>
    <row r="61" spans="1:6" s="64" customFormat="1" ht="15.75" customHeight="1" x14ac:dyDescent="0.15">
      <c r="A61" s="69" t="s">
        <v>509</v>
      </c>
      <c r="B61" s="64" t="s">
        <v>396</v>
      </c>
      <c r="D61" s="67"/>
      <c r="E61" s="72">
        <f>Budget!M333</f>
        <v>0</v>
      </c>
      <c r="F61" s="63"/>
    </row>
    <row r="62" spans="1:6" s="64" customFormat="1" ht="15.75" customHeight="1" x14ac:dyDescent="0.15">
      <c r="A62" s="69" t="s">
        <v>510</v>
      </c>
      <c r="B62" s="64" t="s">
        <v>511</v>
      </c>
      <c r="D62" s="67"/>
      <c r="E62" s="72">
        <f>Budget!M349</f>
        <v>0</v>
      </c>
      <c r="F62" s="63"/>
    </row>
    <row r="63" spans="1:6" s="64" customFormat="1" ht="15.75" customHeight="1" x14ac:dyDescent="0.15">
      <c r="A63" s="69" t="s">
        <v>512</v>
      </c>
      <c r="B63" s="64" t="s">
        <v>138</v>
      </c>
      <c r="D63" s="67"/>
      <c r="E63" s="72">
        <f>Budget!M369</f>
        <v>0</v>
      </c>
      <c r="F63" s="63"/>
    </row>
    <row r="64" spans="1:6" s="64" customFormat="1" ht="15.75" customHeight="1" x14ac:dyDescent="0.15">
      <c r="A64" s="69" t="s">
        <v>513</v>
      </c>
      <c r="B64" s="64" t="s">
        <v>38</v>
      </c>
      <c r="D64" s="67"/>
      <c r="E64" s="72">
        <f>Budget!M376</f>
        <v>0</v>
      </c>
      <c r="F64" s="63"/>
    </row>
    <row r="65" spans="1:16" s="64" customFormat="1" ht="15.75" customHeight="1" x14ac:dyDescent="0.15">
      <c r="A65" s="69" t="s">
        <v>514</v>
      </c>
      <c r="B65" s="64" t="s">
        <v>335</v>
      </c>
      <c r="D65" s="67"/>
      <c r="E65" s="72">
        <f>Budget!M388</f>
        <v>0</v>
      </c>
      <c r="F65" s="63"/>
    </row>
    <row r="66" spans="1:16" s="64" customFormat="1" ht="15.75" customHeight="1" x14ac:dyDescent="0.15">
      <c r="A66" s="69"/>
      <c r="B66" s="65" t="s">
        <v>174</v>
      </c>
      <c r="D66" s="67"/>
      <c r="E66" s="78">
        <f>SUM(E35:E65)</f>
        <v>0</v>
      </c>
      <c r="F66" s="63"/>
      <c r="P66" s="72"/>
    </row>
    <row r="67" spans="1:16" s="64" customFormat="1" ht="15.75" customHeight="1" x14ac:dyDescent="0.15">
      <c r="A67" s="65" t="s">
        <v>43</v>
      </c>
      <c r="D67" s="67"/>
      <c r="E67" s="72"/>
      <c r="F67" s="63"/>
    </row>
    <row r="68" spans="1:16" s="64" customFormat="1" ht="15.75" customHeight="1" x14ac:dyDescent="0.15">
      <c r="A68" s="69" t="s">
        <v>515</v>
      </c>
      <c r="B68" s="64" t="s">
        <v>351</v>
      </c>
      <c r="D68" s="67"/>
      <c r="E68" s="72">
        <f>Budget!M402</f>
        <v>0</v>
      </c>
      <c r="F68" s="63"/>
    </row>
    <row r="69" spans="1:16" s="64" customFormat="1" ht="15.75" customHeight="1" x14ac:dyDescent="0.15">
      <c r="A69" s="69" t="s">
        <v>217</v>
      </c>
      <c r="B69" s="64" t="s">
        <v>345</v>
      </c>
      <c r="D69" s="67"/>
      <c r="E69" s="72">
        <f>Budget!M412</f>
        <v>0</v>
      </c>
      <c r="F69" s="63"/>
    </row>
    <row r="70" spans="1:16" s="64" customFormat="1" ht="15.75" customHeight="1" x14ac:dyDescent="0.15">
      <c r="A70" s="69" t="s">
        <v>102</v>
      </c>
      <c r="B70" s="64" t="s">
        <v>346</v>
      </c>
      <c r="D70" s="67"/>
      <c r="E70" s="72">
        <f>Budget!M423</f>
        <v>0</v>
      </c>
      <c r="F70" s="63"/>
    </row>
    <row r="71" spans="1:16" s="64" customFormat="1" ht="15.75" customHeight="1" x14ac:dyDescent="0.15">
      <c r="A71" s="69" t="s">
        <v>673</v>
      </c>
      <c r="B71" s="64" t="s">
        <v>776</v>
      </c>
      <c r="D71" s="67">
        <f>Budget!M442</f>
        <v>0</v>
      </c>
      <c r="E71" s="72"/>
      <c r="F71" s="63"/>
    </row>
    <row r="72" spans="1:16" s="64" customFormat="1" ht="15.75" customHeight="1" x14ac:dyDescent="0.15">
      <c r="A72" s="69" t="s">
        <v>674</v>
      </c>
      <c r="B72" s="64" t="s">
        <v>101</v>
      </c>
      <c r="D72" s="71">
        <f>Budget!M445</f>
        <v>0</v>
      </c>
      <c r="E72" s="72">
        <f>D71+D72</f>
        <v>0</v>
      </c>
      <c r="F72" s="63"/>
    </row>
    <row r="73" spans="1:16" s="64" customFormat="1" ht="15.75" customHeight="1" x14ac:dyDescent="0.15">
      <c r="A73" s="69" t="s">
        <v>182</v>
      </c>
      <c r="B73" s="64" t="s">
        <v>347</v>
      </c>
      <c r="D73" s="67"/>
      <c r="E73" s="72">
        <f>Budget!M465</f>
        <v>0</v>
      </c>
      <c r="F73" s="63"/>
    </row>
    <row r="74" spans="1:16" s="64" customFormat="1" ht="15.75" customHeight="1" x14ac:dyDescent="0.15">
      <c r="A74" s="69" t="s">
        <v>20</v>
      </c>
      <c r="B74" s="64" t="s">
        <v>362</v>
      </c>
      <c r="D74" s="67"/>
      <c r="E74" s="72">
        <f>Budget!M469</f>
        <v>0</v>
      </c>
      <c r="F74" s="63"/>
    </row>
    <row r="75" spans="1:16" s="64" customFormat="1" ht="15.75" customHeight="1" x14ac:dyDescent="0.15">
      <c r="A75" s="69" t="s">
        <v>348</v>
      </c>
      <c r="B75" s="64" t="s">
        <v>777</v>
      </c>
      <c r="D75" s="67">
        <f>Budget!M476</f>
        <v>0</v>
      </c>
      <c r="E75" s="72"/>
      <c r="F75" s="63"/>
    </row>
    <row r="76" spans="1:16" s="64" customFormat="1" ht="15.75" customHeight="1" x14ac:dyDescent="0.15">
      <c r="A76" s="69" t="s">
        <v>207</v>
      </c>
      <c r="B76" s="64" t="s">
        <v>415</v>
      </c>
      <c r="D76" s="71">
        <f>Budget!M484</f>
        <v>0</v>
      </c>
      <c r="E76" s="72">
        <f>D75+D76</f>
        <v>0</v>
      </c>
      <c r="F76" s="63"/>
    </row>
    <row r="77" spans="1:16" s="64" customFormat="1" ht="17.25" customHeight="1" x14ac:dyDescent="0.15">
      <c r="A77" s="69"/>
      <c r="B77" s="65" t="s">
        <v>392</v>
      </c>
      <c r="D77" s="67"/>
      <c r="E77" s="72">
        <f>SUM(E68:E76)</f>
        <v>0</v>
      </c>
      <c r="F77" s="63"/>
    </row>
    <row r="78" spans="1:16" s="64" customFormat="1" ht="19.5" customHeight="1" x14ac:dyDescent="0.15">
      <c r="A78" s="69"/>
      <c r="B78" s="73" t="s">
        <v>621</v>
      </c>
      <c r="C78" s="74"/>
      <c r="D78" s="67"/>
      <c r="E78" s="75">
        <f>E66+E77</f>
        <v>0</v>
      </c>
      <c r="F78" s="63"/>
    </row>
    <row r="79" spans="1:16" s="64" customFormat="1" ht="22.5" customHeight="1" x14ac:dyDescent="0.15">
      <c r="A79" s="84" t="s">
        <v>526</v>
      </c>
      <c r="B79" s="83"/>
      <c r="D79" s="67"/>
      <c r="E79" s="68"/>
      <c r="F79" s="63"/>
    </row>
    <row r="80" spans="1:16" s="64" customFormat="1" ht="15.75" customHeight="1" x14ac:dyDescent="0.15">
      <c r="A80" s="69" t="s">
        <v>527</v>
      </c>
      <c r="B80" s="64" t="s">
        <v>208</v>
      </c>
      <c r="D80" s="67"/>
      <c r="E80" s="72">
        <f>Budget!M492</f>
        <v>0</v>
      </c>
      <c r="F80" s="63"/>
    </row>
    <row r="81" spans="1:6" s="64" customFormat="1" ht="15.75" customHeight="1" x14ac:dyDescent="0.15">
      <c r="A81" s="69" t="s">
        <v>528</v>
      </c>
      <c r="B81" s="64" t="s">
        <v>160</v>
      </c>
      <c r="D81" s="67"/>
      <c r="E81" s="77">
        <f>Budget!M495</f>
        <v>0</v>
      </c>
      <c r="F81" s="63"/>
    </row>
    <row r="82" spans="1:6" s="64" customFormat="1" ht="18" customHeight="1" x14ac:dyDescent="0.15">
      <c r="A82" s="69"/>
      <c r="B82" s="73" t="s">
        <v>149</v>
      </c>
      <c r="C82" s="74"/>
      <c r="D82" s="67"/>
      <c r="E82" s="75">
        <f>SUM(E80:E81)</f>
        <v>0</v>
      </c>
      <c r="F82" s="63"/>
    </row>
    <row r="83" spans="1:6" s="64" customFormat="1" ht="24" customHeight="1" x14ac:dyDescent="0.2">
      <c r="A83" s="19" t="s">
        <v>259</v>
      </c>
      <c r="B83" s="66"/>
      <c r="C83" s="66"/>
      <c r="D83" s="68"/>
      <c r="E83" s="21">
        <f>E82+E78+E12</f>
        <v>0</v>
      </c>
      <c r="F83" s="63"/>
    </row>
    <row r="84" spans="1:6" s="64" customFormat="1" ht="15.75" customHeight="1" x14ac:dyDescent="0.15">
      <c r="A84" s="69"/>
      <c r="B84" s="66" t="s">
        <v>529</v>
      </c>
      <c r="D84" s="67"/>
      <c r="E84" s="72">
        <f>Budget!L499</f>
        <v>0</v>
      </c>
      <c r="F84" s="63"/>
    </row>
    <row r="85" spans="1:6" s="64" customFormat="1" ht="15.75" customHeight="1" thickBot="1" x14ac:dyDescent="0.2">
      <c r="A85" s="66"/>
      <c r="B85" s="66"/>
      <c r="D85" s="67"/>
      <c r="E85" s="72"/>
      <c r="F85" s="63"/>
    </row>
    <row r="86" spans="1:6" s="89" customFormat="1" ht="24" customHeight="1" thickBot="1" x14ac:dyDescent="0.25">
      <c r="A86" s="85" t="s">
        <v>654</v>
      </c>
      <c r="B86" s="255"/>
      <c r="C86" s="86"/>
      <c r="D86" s="87"/>
      <c r="E86" s="256">
        <f>SUM(E83:E85)</f>
        <v>0</v>
      </c>
      <c r="F86" s="88"/>
    </row>
    <row r="87" spans="1:6" x14ac:dyDescent="0.2">
      <c r="A87" s="257"/>
      <c r="B87" s="16"/>
      <c r="C87" s="17"/>
      <c r="D87" s="20"/>
      <c r="E87" s="31"/>
    </row>
  </sheetData>
  <customSheetViews>
    <customSheetView guid="{3735B9A6-6827-11D7-ABFD-003065B590BA}" showRuler="0">
      <pane ySplit="3.25" topLeftCell="A51" activePane="bottomLeft"/>
      <selection pane="bottomLeft" activeCell="E76" sqref="E76"/>
      <pageMargins left="0.74803149606299213" right="0.78740157480314965" top="0.43307086614173229" bottom="0.59055118110236227" header="0.39370078740157483" footer="0.35433070866141736"/>
      <pageSetup paperSize="9" scale="80" orientation="portrait"/>
      <headerFooter alignWithMargins="0">
        <oddFooter>&amp;L&amp;"Arial Narrow,Italic"&amp;8Moneypenny AFC Budget-&amp;F-Budget Summary-&amp;D&amp;R&amp;"Arial Narrow,Italic"&amp;8Page &amp;P/&amp;N</oddFooter>
      </headerFooter>
    </customSheetView>
  </customSheetViews>
  <mergeCells count="3">
    <mergeCell ref="D5:E5"/>
    <mergeCell ref="A1:E1"/>
    <mergeCell ref="C4:D4"/>
  </mergeCells>
  <phoneticPr fontId="0" type="noConversion"/>
  <pageMargins left="0.74803149606299213" right="0.78740157480314965" top="0.43307086614173229" bottom="0.59055118110236227" header="0.39370078740157483" footer="0.35433070866141736"/>
  <pageSetup paperSize="9" scale="80" fitToHeight="5" orientation="portrait" r:id="rId1"/>
  <headerFooter alignWithMargins="0">
    <oddFooter>&amp;L&amp;"Charcoal,Italic"&amp;9&amp;F-Budget Summary-&amp;D&amp;C&amp;R&amp;"Charcoal,Italic"&amp;8Page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1">
    <pageSetUpPr fitToPage="1"/>
  </sheetPr>
  <dimension ref="A1:O70"/>
  <sheetViews>
    <sheetView zoomScale="150" workbookViewId="0">
      <selection activeCell="B9" sqref="B9"/>
    </sheetView>
  </sheetViews>
  <sheetFormatPr baseColWidth="10" defaultColWidth="9.140625" defaultRowHeight="12" x14ac:dyDescent="0.15"/>
  <cols>
    <col min="1" max="1" width="22" style="26" customWidth="1"/>
    <col min="2" max="2" width="21.5703125" style="26" customWidth="1"/>
    <col min="3" max="3" width="13.140625" style="26" customWidth="1"/>
    <col min="4" max="4" width="9.85546875" style="26" customWidth="1"/>
    <col min="5" max="5" width="9.28515625" style="26" customWidth="1"/>
    <col min="6" max="6" width="6" style="26" customWidth="1"/>
    <col min="7" max="7" width="15.42578125" style="26" bestFit="1" customWidth="1"/>
    <col min="8" max="8" width="14.28515625" style="26" bestFit="1" customWidth="1"/>
    <col min="9" max="9" width="9.140625" style="27"/>
    <col min="10" max="16384" width="9.140625" style="103"/>
  </cols>
  <sheetData>
    <row r="1" spans="1:15" s="26" customFormat="1" ht="16" x14ac:dyDescent="0.2">
      <c r="A1" s="650" t="s">
        <v>296</v>
      </c>
      <c r="B1" s="651"/>
      <c r="C1" s="651"/>
      <c r="D1" s="651"/>
      <c r="E1" s="651"/>
      <c r="F1" s="651"/>
      <c r="G1" s="651"/>
      <c r="H1" s="652"/>
      <c r="I1" s="124"/>
      <c r="J1" s="124"/>
      <c r="K1" s="124"/>
      <c r="L1" s="124"/>
      <c r="M1" s="124"/>
      <c r="N1" s="124"/>
      <c r="O1" s="124"/>
    </row>
    <row r="2" spans="1:15" ht="31.5" customHeight="1" x14ac:dyDescent="0.15">
      <c r="A2" s="653" t="s">
        <v>778</v>
      </c>
      <c r="B2" s="654"/>
      <c r="C2" s="654"/>
      <c r="D2" s="654"/>
      <c r="E2" s="654"/>
      <c r="F2" s="654"/>
      <c r="G2" s="654"/>
      <c r="H2" s="654"/>
    </row>
    <row r="3" spans="1:15" ht="18.75" customHeight="1" x14ac:dyDescent="0.15">
      <c r="A3" s="655" t="s">
        <v>524</v>
      </c>
      <c r="B3" s="654"/>
      <c r="C3" s="654"/>
      <c r="D3" s="654"/>
      <c r="E3" s="654"/>
      <c r="F3" s="654"/>
      <c r="G3" s="654"/>
      <c r="H3" s="654"/>
    </row>
    <row r="4" spans="1:15" ht="13" x14ac:dyDescent="0.15">
      <c r="A4" s="400" t="s">
        <v>590</v>
      </c>
      <c r="B4" s="266"/>
      <c r="C4" s="266"/>
      <c r="D4" s="266"/>
      <c r="E4" s="266"/>
      <c r="F4" s="266"/>
      <c r="G4" s="266"/>
      <c r="H4" s="266"/>
    </row>
    <row r="5" spans="1:15" ht="13" x14ac:dyDescent="0.15">
      <c r="A5" s="400" t="s">
        <v>502</v>
      </c>
      <c r="B5" s="386"/>
      <c r="C5" s="386"/>
      <c r="D5" s="386"/>
      <c r="E5" s="386"/>
      <c r="F5" s="386"/>
      <c r="G5" s="386"/>
      <c r="H5" s="386"/>
    </row>
    <row r="6" spans="1:15" s="119" customFormat="1" x14ac:dyDescent="0.15">
      <c r="A6" s="29" t="s">
        <v>11</v>
      </c>
      <c r="B6" s="29" t="s">
        <v>95</v>
      </c>
      <c r="C6" s="29" t="s">
        <v>96</v>
      </c>
      <c r="D6" s="29" t="s">
        <v>844</v>
      </c>
      <c r="E6" s="29" t="s">
        <v>97</v>
      </c>
      <c r="F6" s="29"/>
      <c r="G6" s="454" t="s">
        <v>848</v>
      </c>
      <c r="H6" s="454" t="s">
        <v>849</v>
      </c>
      <c r="I6" s="258"/>
    </row>
    <row r="7" spans="1:15" s="29" customFormat="1" x14ac:dyDescent="0.15">
      <c r="A7" s="120"/>
      <c r="B7" s="120"/>
      <c r="C7" s="120" t="s">
        <v>434</v>
      </c>
      <c r="D7" s="120" t="s">
        <v>25</v>
      </c>
      <c r="E7" s="120" t="s">
        <v>419</v>
      </c>
      <c r="F7" s="120"/>
      <c r="G7" s="455"/>
      <c r="H7" s="455"/>
      <c r="I7" s="109"/>
    </row>
    <row r="8" spans="1:15" s="29" customFormat="1" x14ac:dyDescent="0.15">
      <c r="A8" s="453"/>
      <c r="B8" s="453"/>
      <c r="C8" s="453"/>
      <c r="D8" s="453"/>
      <c r="E8" s="453"/>
      <c r="F8" s="453"/>
      <c r="G8" s="456" t="s">
        <v>850</v>
      </c>
      <c r="H8" s="456" t="s">
        <v>851</v>
      </c>
      <c r="I8" s="109"/>
    </row>
    <row r="9" spans="1:15" s="259" customFormat="1" x14ac:dyDescent="0.15">
      <c r="A9" s="140" t="s">
        <v>982</v>
      </c>
      <c r="C9" s="29" t="s">
        <v>134</v>
      </c>
      <c r="D9" s="29" t="s">
        <v>689</v>
      </c>
      <c r="E9" s="260" t="s">
        <v>505</v>
      </c>
      <c r="G9" s="151" t="s">
        <v>420</v>
      </c>
      <c r="H9" s="150" t="s">
        <v>421</v>
      </c>
      <c r="I9" s="30"/>
    </row>
    <row r="10" spans="1:15" x14ac:dyDescent="0.15">
      <c r="A10" s="147" t="s">
        <v>295</v>
      </c>
      <c r="C10" s="29" t="s">
        <v>135</v>
      </c>
      <c r="D10" s="261">
        <v>55</v>
      </c>
      <c r="E10" s="103"/>
      <c r="F10" s="148"/>
      <c r="G10" s="152"/>
      <c r="H10" s="128"/>
    </row>
    <row r="11" spans="1:15" s="26" customFormat="1" x14ac:dyDescent="0.15">
      <c r="A11" s="146"/>
      <c r="B11" s="103"/>
      <c r="C11" s="103"/>
      <c r="D11" s="399" t="s">
        <v>422</v>
      </c>
      <c r="E11" s="262"/>
      <c r="F11" s="263"/>
      <c r="G11" s="264"/>
      <c r="H11" s="265"/>
      <c r="I11" s="112"/>
    </row>
    <row r="12" spans="1:15" x14ac:dyDescent="0.15">
      <c r="A12" s="6" t="s">
        <v>199</v>
      </c>
      <c r="D12" s="26">
        <f>C12/D$10</f>
        <v>0</v>
      </c>
      <c r="G12" s="125">
        <f t="shared" ref="G12:G29" si="0">(D12+E12)*2</f>
        <v>0</v>
      </c>
      <c r="H12" s="127">
        <f t="shared" ref="H12:H29" si="1">(D12+E12)*3</f>
        <v>0</v>
      </c>
    </row>
    <row r="13" spans="1:15" s="26" customFormat="1" x14ac:dyDescent="0.15">
      <c r="A13" s="102" t="s">
        <v>200</v>
      </c>
      <c r="B13" s="103"/>
      <c r="D13" s="103">
        <f>C13/D$10</f>
        <v>0</v>
      </c>
      <c r="E13" s="103"/>
      <c r="F13" s="103"/>
      <c r="G13" s="110">
        <f t="shared" si="0"/>
        <v>0</v>
      </c>
      <c r="H13" s="122">
        <f t="shared" si="1"/>
        <v>0</v>
      </c>
      <c r="I13" s="112"/>
    </row>
    <row r="14" spans="1:15" x14ac:dyDescent="0.15">
      <c r="A14" s="6" t="s">
        <v>675</v>
      </c>
      <c r="D14" s="26">
        <f>C14/D$10</f>
        <v>0</v>
      </c>
      <c r="G14" s="125">
        <f t="shared" si="0"/>
        <v>0</v>
      </c>
      <c r="H14" s="127">
        <f t="shared" si="1"/>
        <v>0</v>
      </c>
    </row>
    <row r="15" spans="1:15" x14ac:dyDescent="0.15">
      <c r="A15" s="6" t="s">
        <v>676</v>
      </c>
      <c r="D15" s="26">
        <f>C15/D$10</f>
        <v>0</v>
      </c>
      <c r="G15" s="125">
        <f t="shared" si="0"/>
        <v>0</v>
      </c>
      <c r="H15" s="127">
        <f t="shared" si="1"/>
        <v>0</v>
      </c>
    </row>
    <row r="16" spans="1:15" s="26" customFormat="1" x14ac:dyDescent="0.15">
      <c r="A16" s="102" t="s">
        <v>677</v>
      </c>
      <c r="B16" s="103"/>
      <c r="D16" s="103">
        <f>C16/D$10</f>
        <v>0</v>
      </c>
      <c r="E16" s="103"/>
      <c r="F16" s="103"/>
      <c r="G16" s="110">
        <f t="shared" si="0"/>
        <v>0</v>
      </c>
      <c r="H16" s="122">
        <f t="shared" si="1"/>
        <v>0</v>
      </c>
      <c r="I16" s="112"/>
    </row>
    <row r="17" spans="1:9" x14ac:dyDescent="0.15">
      <c r="A17" s="6" t="s">
        <v>354</v>
      </c>
      <c r="E17" s="26">
        <f>C17/D$10</f>
        <v>0</v>
      </c>
      <c r="G17" s="169">
        <f t="shared" si="0"/>
        <v>0</v>
      </c>
      <c r="H17" s="170">
        <f t="shared" si="1"/>
        <v>0</v>
      </c>
    </row>
    <row r="18" spans="1:9" s="26" customFormat="1" x14ac:dyDescent="0.15">
      <c r="A18" s="102" t="s">
        <v>356</v>
      </c>
      <c r="B18" s="103"/>
      <c r="D18" s="103">
        <f t="shared" ref="D18:D37" si="2">C18/D$10</f>
        <v>0</v>
      </c>
      <c r="E18" s="103"/>
      <c r="F18" s="103"/>
      <c r="G18" s="110">
        <f t="shared" si="0"/>
        <v>0</v>
      </c>
      <c r="H18" s="122">
        <f t="shared" si="1"/>
        <v>0</v>
      </c>
      <c r="I18" s="112"/>
    </row>
    <row r="19" spans="1:9" s="26" customFormat="1" x14ac:dyDescent="0.15">
      <c r="A19" s="102" t="s">
        <v>365</v>
      </c>
      <c r="B19" s="103"/>
      <c r="D19" s="103">
        <f t="shared" si="2"/>
        <v>0</v>
      </c>
      <c r="E19" s="103"/>
      <c r="F19" s="103"/>
      <c r="G19" s="110">
        <f t="shared" si="0"/>
        <v>0</v>
      </c>
      <c r="H19" s="122">
        <f t="shared" si="1"/>
        <v>0</v>
      </c>
      <c r="I19" s="112"/>
    </row>
    <row r="20" spans="1:9" x14ac:dyDescent="0.15">
      <c r="A20" s="6" t="s">
        <v>157</v>
      </c>
      <c r="D20" s="26">
        <f t="shared" si="2"/>
        <v>0</v>
      </c>
      <c r="G20" s="125">
        <f t="shared" si="0"/>
        <v>0</v>
      </c>
      <c r="H20" s="127">
        <f t="shared" si="1"/>
        <v>0</v>
      </c>
    </row>
    <row r="21" spans="1:9" s="26" customFormat="1" x14ac:dyDescent="0.15">
      <c r="A21" s="102" t="s">
        <v>471</v>
      </c>
      <c r="B21" s="103"/>
      <c r="D21" s="103">
        <f t="shared" si="2"/>
        <v>0</v>
      </c>
      <c r="E21" s="103"/>
      <c r="F21" s="103"/>
      <c r="G21" s="110">
        <f t="shared" si="0"/>
        <v>0</v>
      </c>
      <c r="H21" s="122">
        <f t="shared" si="1"/>
        <v>0</v>
      </c>
      <c r="I21" s="112"/>
    </row>
    <row r="22" spans="1:9" x14ac:dyDescent="0.15">
      <c r="A22" s="6" t="s">
        <v>640</v>
      </c>
      <c r="D22" s="26">
        <f t="shared" si="2"/>
        <v>0</v>
      </c>
      <c r="G22" s="125">
        <f t="shared" si="0"/>
        <v>0</v>
      </c>
      <c r="H22" s="127">
        <f t="shared" si="1"/>
        <v>0</v>
      </c>
    </row>
    <row r="23" spans="1:9" s="26" customFormat="1" x14ac:dyDescent="0.15">
      <c r="A23" s="102" t="s">
        <v>660</v>
      </c>
      <c r="B23" s="103"/>
      <c r="D23" s="103">
        <f t="shared" si="2"/>
        <v>0</v>
      </c>
      <c r="E23" s="103"/>
      <c r="F23" s="103"/>
      <c r="G23" s="110">
        <f t="shared" si="0"/>
        <v>0</v>
      </c>
      <c r="H23" s="122">
        <f t="shared" si="1"/>
        <v>0</v>
      </c>
      <c r="I23" s="112"/>
    </row>
    <row r="24" spans="1:9" x14ac:dyDescent="0.15">
      <c r="A24" s="6" t="s">
        <v>474</v>
      </c>
      <c r="D24" s="26">
        <f t="shared" si="2"/>
        <v>0</v>
      </c>
      <c r="G24" s="125">
        <f t="shared" si="0"/>
        <v>0</v>
      </c>
      <c r="H24" s="127">
        <f t="shared" si="1"/>
        <v>0</v>
      </c>
    </row>
    <row r="25" spans="1:9" s="26" customFormat="1" x14ac:dyDescent="0.15">
      <c r="A25" s="102" t="s">
        <v>369</v>
      </c>
      <c r="B25" s="103"/>
      <c r="D25" s="103">
        <f t="shared" si="2"/>
        <v>0</v>
      </c>
      <c r="E25" s="103"/>
      <c r="F25" s="103"/>
      <c r="G25" s="110">
        <f t="shared" si="0"/>
        <v>0</v>
      </c>
      <c r="H25" s="122">
        <f t="shared" si="1"/>
        <v>0</v>
      </c>
      <c r="I25" s="112"/>
    </row>
    <row r="26" spans="1:9" x14ac:dyDescent="0.15">
      <c r="A26" s="6" t="s">
        <v>370</v>
      </c>
      <c r="D26" s="26">
        <f t="shared" si="2"/>
        <v>0</v>
      </c>
      <c r="G26" s="125">
        <f t="shared" si="0"/>
        <v>0</v>
      </c>
      <c r="H26" s="127">
        <f t="shared" si="1"/>
        <v>0</v>
      </c>
    </row>
    <row r="27" spans="1:9" x14ac:dyDescent="0.15">
      <c r="A27" s="6" t="s">
        <v>63</v>
      </c>
      <c r="D27" s="26">
        <f t="shared" si="2"/>
        <v>0</v>
      </c>
      <c r="G27" s="125">
        <f t="shared" si="0"/>
        <v>0</v>
      </c>
      <c r="H27" s="127">
        <f t="shared" si="1"/>
        <v>0</v>
      </c>
    </row>
    <row r="28" spans="1:9" x14ac:dyDescent="0.15">
      <c r="A28" s="6" t="s">
        <v>330</v>
      </c>
      <c r="D28" s="26">
        <f t="shared" si="2"/>
        <v>0</v>
      </c>
      <c r="G28" s="125">
        <f t="shared" si="0"/>
        <v>0</v>
      </c>
      <c r="H28" s="127">
        <f t="shared" si="1"/>
        <v>0</v>
      </c>
    </row>
    <row r="29" spans="1:9" x14ac:dyDescent="0.15">
      <c r="A29" s="6" t="s">
        <v>661</v>
      </c>
      <c r="D29" s="26">
        <f t="shared" si="2"/>
        <v>0</v>
      </c>
      <c r="G29" s="125">
        <f t="shared" si="0"/>
        <v>0</v>
      </c>
      <c r="H29" s="127">
        <f t="shared" si="1"/>
        <v>0</v>
      </c>
    </row>
    <row r="30" spans="1:9" x14ac:dyDescent="0.15">
      <c r="A30" s="6" t="s">
        <v>148</v>
      </c>
      <c r="D30" s="26">
        <f t="shared" si="2"/>
        <v>0</v>
      </c>
      <c r="G30" s="125">
        <f t="shared" ref="G30:G39" si="3">(D30+E30)*2</f>
        <v>0</v>
      </c>
      <c r="H30" s="127">
        <f t="shared" ref="H30:H39" si="4">(D30+E30)*3</f>
        <v>0</v>
      </c>
    </row>
    <row r="31" spans="1:9" x14ac:dyDescent="0.15">
      <c r="A31" s="6" t="s">
        <v>166</v>
      </c>
      <c r="D31" s="26">
        <f t="shared" si="2"/>
        <v>0</v>
      </c>
      <c r="G31" s="125">
        <f t="shared" si="3"/>
        <v>0</v>
      </c>
      <c r="H31" s="127">
        <f t="shared" si="4"/>
        <v>0</v>
      </c>
    </row>
    <row r="32" spans="1:9" x14ac:dyDescent="0.15">
      <c r="A32" s="6" t="s">
        <v>662</v>
      </c>
      <c r="D32" s="26">
        <f t="shared" si="2"/>
        <v>0</v>
      </c>
      <c r="G32" s="125">
        <f t="shared" si="3"/>
        <v>0</v>
      </c>
      <c r="H32" s="127">
        <f t="shared" si="4"/>
        <v>0</v>
      </c>
    </row>
    <row r="33" spans="1:15" x14ac:dyDescent="0.15">
      <c r="A33" s="6" t="s">
        <v>663</v>
      </c>
      <c r="D33" s="26">
        <f t="shared" si="2"/>
        <v>0</v>
      </c>
      <c r="G33" s="125">
        <f t="shared" si="3"/>
        <v>0</v>
      </c>
      <c r="H33" s="127">
        <f t="shared" si="4"/>
        <v>0</v>
      </c>
    </row>
    <row r="34" spans="1:15" x14ac:dyDescent="0.15">
      <c r="A34" s="6" t="s">
        <v>469</v>
      </c>
      <c r="D34" s="26">
        <f t="shared" si="2"/>
        <v>0</v>
      </c>
      <c r="G34" s="125">
        <f t="shared" si="3"/>
        <v>0</v>
      </c>
      <c r="H34" s="127">
        <f t="shared" si="4"/>
        <v>0</v>
      </c>
    </row>
    <row r="35" spans="1:15" s="26" customFormat="1" x14ac:dyDescent="0.15">
      <c r="A35" s="102" t="s">
        <v>664</v>
      </c>
      <c r="B35" s="103"/>
      <c r="D35" s="103">
        <f t="shared" si="2"/>
        <v>0</v>
      </c>
      <c r="E35" s="103"/>
      <c r="F35" s="103"/>
      <c r="G35" s="110">
        <f t="shared" si="3"/>
        <v>0</v>
      </c>
      <c r="H35" s="122">
        <f t="shared" si="4"/>
        <v>0</v>
      </c>
      <c r="I35" s="112"/>
    </row>
    <row r="36" spans="1:15" x14ac:dyDescent="0.15">
      <c r="A36" s="6" t="s">
        <v>219</v>
      </c>
      <c r="D36" s="153">
        <f t="shared" si="2"/>
        <v>0</v>
      </c>
      <c r="E36" s="153"/>
      <c r="F36" s="153"/>
      <c r="G36" s="169">
        <f t="shared" si="3"/>
        <v>0</v>
      </c>
      <c r="H36" s="170">
        <f t="shared" si="4"/>
        <v>0</v>
      </c>
    </row>
    <row r="37" spans="1:15" x14ac:dyDescent="0.15">
      <c r="A37" s="6" t="s">
        <v>779</v>
      </c>
      <c r="D37" s="153">
        <f t="shared" si="2"/>
        <v>0</v>
      </c>
      <c r="E37" s="153"/>
      <c r="F37" s="153"/>
      <c r="G37" s="169">
        <f>(D37+E37)*2</f>
        <v>0</v>
      </c>
      <c r="H37" s="170">
        <f>(D37+E37)*3</f>
        <v>0</v>
      </c>
    </row>
    <row r="38" spans="1:15" s="26" customFormat="1" x14ac:dyDescent="0.15">
      <c r="A38" s="102"/>
      <c r="B38" s="103"/>
      <c r="C38" s="103"/>
      <c r="D38" s="103"/>
      <c r="E38" s="103">
        <f>C38/D$10</f>
        <v>0</v>
      </c>
      <c r="F38" s="103"/>
      <c r="G38" s="110">
        <f t="shared" si="3"/>
        <v>0</v>
      </c>
      <c r="H38" s="122">
        <f t="shared" si="4"/>
        <v>0</v>
      </c>
      <c r="I38" s="112"/>
    </row>
    <row r="39" spans="1:15" x14ac:dyDescent="0.15">
      <c r="D39" s="28"/>
      <c r="E39" s="28">
        <f>C39/D$10</f>
        <v>0</v>
      </c>
      <c r="F39" s="142"/>
      <c r="G39" s="126">
        <f t="shared" si="3"/>
        <v>0</v>
      </c>
      <c r="H39" s="129">
        <f t="shared" si="4"/>
        <v>0</v>
      </c>
    </row>
    <row r="40" spans="1:15" s="25" customFormat="1" x14ac:dyDescent="0.15">
      <c r="A40" s="108" t="s">
        <v>105</v>
      </c>
      <c r="B40" s="108"/>
      <c r="C40" s="108"/>
      <c r="D40" s="371">
        <f>SUM(D12:D39)</f>
        <v>0</v>
      </c>
      <c r="E40" s="371">
        <f>SUM(E12:E39)</f>
        <v>0</v>
      </c>
      <c r="F40" s="108"/>
      <c r="G40" s="108">
        <f>SUM(G12:G39)</f>
        <v>0</v>
      </c>
      <c r="H40" s="108">
        <f>SUM(H12:H39)</f>
        <v>0</v>
      </c>
      <c r="I40" s="121"/>
    </row>
    <row r="41" spans="1:15" ht="18.75" customHeight="1" x14ac:dyDescent="0.2">
      <c r="A41" s="141" t="s">
        <v>50</v>
      </c>
    </row>
    <row r="42" spans="1:15" ht="29" customHeight="1" x14ac:dyDescent="0.15">
      <c r="A42" s="653" t="s">
        <v>874</v>
      </c>
      <c r="B42" s="654"/>
      <c r="C42" s="654"/>
      <c r="D42" s="654"/>
      <c r="E42" s="654"/>
      <c r="F42" s="654"/>
      <c r="G42" s="654"/>
      <c r="H42" s="654"/>
    </row>
    <row r="43" spans="1:15" s="145" customFormat="1" ht="5.25" customHeight="1" x14ac:dyDescent="0.15">
      <c r="A43" s="267"/>
      <c r="B43" s="268"/>
      <c r="C43" s="268"/>
      <c r="D43" s="268"/>
      <c r="E43" s="268"/>
      <c r="F43" s="268"/>
      <c r="G43" s="268"/>
      <c r="H43" s="268"/>
      <c r="I43" s="154"/>
    </row>
    <row r="44" spans="1:15" s="145" customFormat="1" ht="18.75" customHeight="1" x14ac:dyDescent="0.15">
      <c r="A44" s="267" t="s">
        <v>457</v>
      </c>
      <c r="B44" s="103" t="s">
        <v>327</v>
      </c>
      <c r="C44" s="269"/>
      <c r="D44" s="103" t="s">
        <v>328</v>
      </c>
      <c r="E44" s="269">
        <f>C44*D40*2</f>
        <v>0</v>
      </c>
      <c r="F44" s="268"/>
      <c r="G44" s="268"/>
      <c r="H44" s="268"/>
      <c r="I44" s="154"/>
    </row>
    <row r="45" spans="1:15" s="26" customFormat="1" ht="17" customHeight="1" x14ac:dyDescent="0.15">
      <c r="A45" s="103"/>
      <c r="B45" s="103" t="s">
        <v>329</v>
      </c>
      <c r="C45" s="270"/>
      <c r="D45" s="103" t="s">
        <v>328</v>
      </c>
      <c r="E45" s="270">
        <f>C45*D40*3</f>
        <v>0</v>
      </c>
      <c r="F45" s="103"/>
      <c r="G45" s="144" t="s">
        <v>506</v>
      </c>
      <c r="H45" s="269">
        <f>E44+E45</f>
        <v>0</v>
      </c>
      <c r="I45" s="112"/>
    </row>
    <row r="46" spans="1:15" s="26" customFormat="1" ht="6" customHeight="1" x14ac:dyDescent="0.15">
      <c r="C46" s="271"/>
      <c r="D46" s="272"/>
      <c r="E46" s="271"/>
      <c r="F46" s="103"/>
      <c r="G46" s="103"/>
      <c r="H46" s="103"/>
      <c r="I46" s="112"/>
    </row>
    <row r="47" spans="1:15" s="26" customFormat="1" ht="17" thickBot="1" x14ac:dyDescent="0.25">
      <c r="A47" s="141" t="s">
        <v>188</v>
      </c>
      <c r="B47" s="401"/>
    </row>
    <row r="48" spans="1:15" s="26" customFormat="1" ht="17" thickBot="1" x14ac:dyDescent="0.25">
      <c r="A48" s="103"/>
      <c r="B48" s="103"/>
      <c r="C48" s="103"/>
      <c r="D48" s="103"/>
      <c r="E48" s="103"/>
      <c r="F48" s="103"/>
      <c r="G48" s="273"/>
      <c r="H48" s="143"/>
      <c r="I48" s="149"/>
      <c r="J48" s="648"/>
      <c r="K48" s="649"/>
      <c r="L48" s="649"/>
      <c r="M48" s="649"/>
      <c r="N48" s="167"/>
      <c r="O48" s="167"/>
    </row>
    <row r="49" spans="1:9" s="26" customFormat="1" x14ac:dyDescent="0.15"/>
    <row r="50" spans="1:9" s="26" customFormat="1" x14ac:dyDescent="0.15">
      <c r="A50" s="460" t="s">
        <v>869</v>
      </c>
      <c r="B50" s="460" t="s">
        <v>870</v>
      </c>
      <c r="C50" s="461" t="s">
        <v>871</v>
      </c>
      <c r="D50" s="403"/>
      <c r="E50" s="403"/>
      <c r="F50" s="403"/>
      <c r="G50" s="403"/>
      <c r="H50" s="403"/>
      <c r="I50" s="403"/>
    </row>
    <row r="51" spans="1:9" x14ac:dyDescent="0.15">
      <c r="A51" s="403" t="s">
        <v>853</v>
      </c>
      <c r="B51" s="403" t="s">
        <v>881</v>
      </c>
      <c r="C51" s="462">
        <v>0.25</v>
      </c>
      <c r="D51" s="402" t="s">
        <v>459</v>
      </c>
      <c r="E51" s="403"/>
      <c r="F51" s="463"/>
      <c r="G51" s="403">
        <f>F51*D40*0.25</f>
        <v>0</v>
      </c>
      <c r="H51" s="464" t="s">
        <v>845</v>
      </c>
      <c r="I51" s="465"/>
    </row>
    <row r="52" spans="1:9" x14ac:dyDescent="0.15">
      <c r="A52" s="403" t="s">
        <v>854</v>
      </c>
      <c r="B52" s="403" t="s">
        <v>865</v>
      </c>
      <c r="C52" s="462">
        <v>0.5</v>
      </c>
      <c r="D52" s="402" t="s">
        <v>459</v>
      </c>
      <c r="E52" s="403"/>
      <c r="F52" s="463"/>
      <c r="G52" s="403">
        <f>F52*D40*0.5</f>
        <v>0</v>
      </c>
      <c r="H52" s="464" t="s">
        <v>846</v>
      </c>
      <c r="I52" s="465"/>
    </row>
    <row r="53" spans="1:9" x14ac:dyDescent="0.15">
      <c r="A53" s="403" t="s">
        <v>852</v>
      </c>
      <c r="B53" s="403" t="s">
        <v>855</v>
      </c>
      <c r="C53" s="462">
        <v>0.25</v>
      </c>
      <c r="D53" s="402" t="s">
        <v>459</v>
      </c>
      <c r="E53" s="403"/>
      <c r="F53" s="463"/>
      <c r="G53" s="403">
        <f>F53*D40*0.25</f>
        <v>0</v>
      </c>
      <c r="H53" s="464" t="s">
        <v>847</v>
      </c>
      <c r="I53" s="465"/>
    </row>
    <row r="54" spans="1:9" x14ac:dyDescent="0.15">
      <c r="A54" s="403" t="s">
        <v>866</v>
      </c>
      <c r="B54" s="403" t="s">
        <v>856</v>
      </c>
      <c r="C54" s="466" t="s">
        <v>858</v>
      </c>
      <c r="D54" s="403" t="s">
        <v>284</v>
      </c>
      <c r="E54" s="403"/>
      <c r="F54" s="463"/>
      <c r="G54" s="403">
        <f>F54*D40*8</f>
        <v>0</v>
      </c>
      <c r="H54" s="467" t="s">
        <v>872</v>
      </c>
      <c r="I54" s="465"/>
    </row>
    <row r="55" spans="1:9" x14ac:dyDescent="0.15">
      <c r="A55" s="403" t="s">
        <v>867</v>
      </c>
      <c r="B55" s="403" t="s">
        <v>857</v>
      </c>
      <c r="C55" s="466" t="s">
        <v>859</v>
      </c>
      <c r="D55" s="403" t="s">
        <v>284</v>
      </c>
      <c r="E55" s="403"/>
      <c r="F55" s="463"/>
      <c r="G55" s="403">
        <f>F55*D40*14</f>
        <v>0</v>
      </c>
      <c r="H55" s="468" t="s">
        <v>873</v>
      </c>
      <c r="I55" s="465"/>
    </row>
    <row r="56" spans="1:9" x14ac:dyDescent="0.15">
      <c r="A56" s="403"/>
      <c r="B56" s="403"/>
      <c r="C56" s="403"/>
      <c r="D56" s="403"/>
      <c r="E56" s="403"/>
      <c r="F56" s="403"/>
      <c r="G56" s="403"/>
      <c r="H56" s="403"/>
      <c r="I56" s="465"/>
    </row>
    <row r="57" spans="1:9" ht="13" thickBot="1" x14ac:dyDescent="0.2">
      <c r="A57" s="403" t="s">
        <v>868</v>
      </c>
      <c r="B57" s="403"/>
      <c r="C57" s="403"/>
      <c r="D57" s="403"/>
      <c r="E57" s="403"/>
      <c r="F57" s="403"/>
      <c r="G57" s="403"/>
      <c r="H57" s="403"/>
      <c r="I57" s="465"/>
    </row>
    <row r="58" spans="1:9" ht="17" thickBot="1" x14ac:dyDescent="0.25">
      <c r="G58" s="273" t="s">
        <v>507</v>
      </c>
      <c r="H58" s="143">
        <f>H45+G51+G52+G53+G54+G55</f>
        <v>0</v>
      </c>
    </row>
    <row r="60" spans="1:9" x14ac:dyDescent="0.15">
      <c r="A60" s="26" t="s">
        <v>952</v>
      </c>
      <c r="B60" s="26" t="s">
        <v>979</v>
      </c>
    </row>
    <row r="61" spans="1:9" x14ac:dyDescent="0.15">
      <c r="A61" s="26" t="s">
        <v>953</v>
      </c>
      <c r="B61" s="260">
        <v>1192.18</v>
      </c>
    </row>
    <row r="62" spans="1:9" x14ac:dyDescent="0.15">
      <c r="A62" s="26" t="s">
        <v>954</v>
      </c>
      <c r="B62" s="260">
        <v>1237.8399999999999</v>
      </c>
    </row>
    <row r="63" spans="1:9" x14ac:dyDescent="0.15">
      <c r="A63" s="26" t="s">
        <v>955</v>
      </c>
      <c r="B63" s="260">
        <v>1280.43</v>
      </c>
    </row>
    <row r="64" spans="1:9" x14ac:dyDescent="0.15">
      <c r="A64" s="26" t="s">
        <v>956</v>
      </c>
      <c r="B64" s="260">
        <v>1349.31</v>
      </c>
    </row>
    <row r="65" spans="1:2" x14ac:dyDescent="0.15">
      <c r="A65" s="26" t="s">
        <v>957</v>
      </c>
      <c r="B65" s="260">
        <v>1433.87</v>
      </c>
    </row>
    <row r="66" spans="1:2" x14ac:dyDescent="0.15">
      <c r="A66" s="26" t="s">
        <v>958</v>
      </c>
      <c r="B66" s="260">
        <v>1513.52</v>
      </c>
    </row>
    <row r="67" spans="1:2" x14ac:dyDescent="0.15">
      <c r="A67" s="26" t="s">
        <v>959</v>
      </c>
      <c r="B67" s="260">
        <v>1578.55</v>
      </c>
    </row>
    <row r="68" spans="1:2" x14ac:dyDescent="0.15">
      <c r="A68" s="26" t="s">
        <v>960</v>
      </c>
      <c r="B68" s="260">
        <v>1824.71</v>
      </c>
    </row>
    <row r="69" spans="1:2" x14ac:dyDescent="0.15">
      <c r="A69" s="26" t="s">
        <v>961</v>
      </c>
      <c r="B69" s="260">
        <v>1867.14</v>
      </c>
    </row>
    <row r="70" spans="1:2" x14ac:dyDescent="0.15">
      <c r="A70" s="26" t="s">
        <v>962</v>
      </c>
      <c r="B70" s="260">
        <v>1952.16</v>
      </c>
    </row>
  </sheetData>
  <mergeCells count="5">
    <mergeCell ref="J48:M48"/>
    <mergeCell ref="A1:H1"/>
    <mergeCell ref="A42:H42"/>
    <mergeCell ref="A2:H2"/>
    <mergeCell ref="A3:H3"/>
  </mergeCells>
  <phoneticPr fontId="0" type="noConversion"/>
  <printOptions gridLines="1"/>
  <pageMargins left="0.35433070866141736" right="0.35433070866141736" top="0.51181102362204722" bottom="0.70866141732283472" header="0.51181102362204722" footer="0.51181102362204722"/>
  <pageSetup paperSize="9" fitToHeight="3" orientation="landscape" r:id="rId1"/>
  <headerFooter alignWithMargins="0">
    <oddFooter>&amp;L&amp;"Charcoal,Italic"&amp;9&amp;F-Crew O'time and LoadingsSchedule-&amp;D&amp;C&amp;R&amp;"Charcoal,Italic"&amp;8Page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1">
    <pageSetUpPr fitToPage="1"/>
  </sheetPr>
  <dimension ref="A1:R2812"/>
  <sheetViews>
    <sheetView zoomScale="110" zoomScaleNormal="110" workbookViewId="0">
      <selection activeCell="C75" sqref="C75"/>
    </sheetView>
  </sheetViews>
  <sheetFormatPr baseColWidth="10" defaultColWidth="9.140625" defaultRowHeight="11" x14ac:dyDescent="0.15"/>
  <cols>
    <col min="1" max="1" width="6.28515625" style="539" customWidth="1"/>
    <col min="2" max="2" width="17" style="519" customWidth="1"/>
    <col min="3" max="3" width="19.140625" style="519" customWidth="1"/>
    <col min="4" max="4" width="8.140625" style="519" customWidth="1"/>
    <col min="5" max="5" width="6.5703125" style="604" customWidth="1"/>
    <col min="6" max="6" width="8" style="519" customWidth="1"/>
    <col min="7" max="7" width="7.5703125" style="519" bestFit="1" customWidth="1"/>
    <col min="8" max="8" width="7.42578125" style="519" bestFit="1" customWidth="1"/>
    <col min="9" max="9" width="4.140625" style="604" bestFit="1" customWidth="1"/>
    <col min="10" max="10" width="5.140625" style="604" bestFit="1" customWidth="1"/>
    <col min="11" max="11" width="8.140625" style="519" customWidth="1"/>
    <col min="12" max="12" width="9.140625" style="627" customWidth="1"/>
    <col min="13" max="13" width="8.28515625" style="519" customWidth="1"/>
    <col min="14" max="16" width="8.140625" style="519" customWidth="1"/>
    <col min="17" max="17" width="8.28515625" style="519" customWidth="1"/>
    <col min="18" max="16384" width="9.140625" style="519"/>
  </cols>
  <sheetData>
    <row r="1" spans="1:18" s="510" customFormat="1" ht="16" x14ac:dyDescent="0.2">
      <c r="A1" s="662" t="s">
        <v>458</v>
      </c>
      <c r="B1" s="663"/>
      <c r="C1" s="663"/>
      <c r="D1" s="663"/>
      <c r="E1" s="663"/>
      <c r="F1" s="663"/>
      <c r="G1" s="663"/>
      <c r="H1" s="663"/>
      <c r="I1" s="663"/>
      <c r="J1" s="663"/>
      <c r="K1" s="663"/>
      <c r="L1" s="663"/>
      <c r="M1" s="663"/>
      <c r="N1" s="663"/>
      <c r="O1" s="663"/>
      <c r="P1" s="663"/>
      <c r="Q1" s="509"/>
      <c r="R1" s="509"/>
    </row>
    <row r="2" spans="1:18" s="516" customFormat="1" ht="12" x14ac:dyDescent="0.15">
      <c r="A2" s="511"/>
      <c r="B2" s="512" t="s">
        <v>435</v>
      </c>
      <c r="C2" s="513"/>
      <c r="D2" s="513"/>
      <c r="E2" s="514"/>
      <c r="F2" s="513"/>
      <c r="G2" s="513"/>
      <c r="H2" s="513"/>
      <c r="I2" s="514"/>
      <c r="J2" s="514"/>
      <c r="K2" s="513"/>
      <c r="L2" s="515"/>
      <c r="M2" s="513"/>
      <c r="N2" s="513"/>
      <c r="O2" s="513"/>
      <c r="P2" s="513"/>
    </row>
    <row r="3" spans="1:18" ht="12" x14ac:dyDescent="0.15">
      <c r="A3" s="511"/>
      <c r="B3" s="511" t="s">
        <v>158</v>
      </c>
      <c r="C3" s="511"/>
      <c r="D3" s="511"/>
      <c r="E3" s="517"/>
      <c r="F3" s="511"/>
      <c r="G3" s="511"/>
      <c r="H3" s="511"/>
      <c r="I3" s="517"/>
      <c r="J3" s="517"/>
      <c r="K3" s="511"/>
      <c r="L3" s="518"/>
      <c r="M3" s="511"/>
      <c r="N3" s="511"/>
      <c r="O3" s="511"/>
      <c r="P3" s="511"/>
    </row>
    <row r="4" spans="1:18" ht="12" x14ac:dyDescent="0.15">
      <c r="A4" s="511"/>
      <c r="B4" s="513" t="s">
        <v>805</v>
      </c>
      <c r="C4" s="511"/>
      <c r="D4" s="511"/>
      <c r="E4" s="517"/>
      <c r="F4" s="511"/>
      <c r="G4" s="511"/>
      <c r="H4" s="511"/>
      <c r="I4" s="517"/>
      <c r="J4" s="517"/>
      <c r="K4" s="511"/>
      <c r="L4" s="518"/>
      <c r="M4" s="511"/>
      <c r="N4" s="511"/>
      <c r="O4" s="511"/>
      <c r="P4" s="511"/>
    </row>
    <row r="5" spans="1:18" s="516" customFormat="1" ht="12" x14ac:dyDescent="0.15">
      <c r="A5" s="513"/>
      <c r="B5" s="514" t="s">
        <v>806</v>
      </c>
      <c r="C5" s="513"/>
      <c r="D5" s="513"/>
      <c r="E5" s="514"/>
      <c r="F5" s="513"/>
      <c r="G5" s="513"/>
      <c r="H5" s="513"/>
      <c r="I5" s="514"/>
      <c r="J5" s="514"/>
      <c r="K5" s="513"/>
      <c r="L5" s="515"/>
      <c r="M5" s="513"/>
      <c r="N5" s="513"/>
      <c r="O5" s="513"/>
      <c r="P5" s="513"/>
    </row>
    <row r="6" spans="1:18" s="516" customFormat="1" ht="31.5" customHeight="1" x14ac:dyDescent="0.15">
      <c r="A6" s="520" t="s">
        <v>14</v>
      </c>
      <c r="B6" s="520" t="s">
        <v>109</v>
      </c>
      <c r="C6" s="520" t="s">
        <v>95</v>
      </c>
      <c r="D6" s="659" t="s">
        <v>110</v>
      </c>
      <c r="E6" s="660"/>
      <c r="F6" s="661"/>
      <c r="G6" s="659" t="s">
        <v>302</v>
      </c>
      <c r="H6" s="660"/>
      <c r="I6" s="660"/>
      <c r="J6" s="660"/>
      <c r="K6" s="661"/>
      <c r="L6" s="521" t="s">
        <v>26</v>
      </c>
      <c r="M6" s="522" t="s">
        <v>136</v>
      </c>
      <c r="N6" s="522" t="s">
        <v>804</v>
      </c>
      <c r="O6" s="522" t="s">
        <v>106</v>
      </c>
      <c r="P6" s="523" t="s">
        <v>107</v>
      </c>
    </row>
    <row r="7" spans="1:18" ht="32" customHeight="1" x14ac:dyDescent="0.15">
      <c r="A7" s="524"/>
      <c r="B7" s="524"/>
      <c r="C7" s="524"/>
      <c r="D7" s="525" t="s">
        <v>796</v>
      </c>
      <c r="E7" s="526" t="s">
        <v>797</v>
      </c>
      <c r="F7" s="527" t="s">
        <v>451</v>
      </c>
      <c r="G7" s="527" t="s">
        <v>111</v>
      </c>
      <c r="H7" s="527" t="s">
        <v>450</v>
      </c>
      <c r="I7" s="528" t="s">
        <v>27</v>
      </c>
      <c r="J7" s="528" t="s">
        <v>28</v>
      </c>
      <c r="K7" s="527" t="s">
        <v>451</v>
      </c>
      <c r="L7" s="529" t="s">
        <v>800</v>
      </c>
      <c r="M7" s="522" t="s">
        <v>29</v>
      </c>
      <c r="N7" s="522" t="s">
        <v>436</v>
      </c>
      <c r="O7" s="522" t="s">
        <v>29</v>
      </c>
      <c r="P7" s="530" t="s">
        <v>323</v>
      </c>
    </row>
    <row r="8" spans="1:18" s="516" customFormat="1" ht="12" x14ac:dyDescent="0.15">
      <c r="A8" s="531"/>
      <c r="B8" s="531"/>
      <c r="C8" s="531"/>
      <c r="D8" s="531"/>
      <c r="E8" s="532"/>
      <c r="F8" s="531"/>
      <c r="G8" s="531"/>
      <c r="H8" s="531"/>
      <c r="I8" s="532"/>
      <c r="J8" s="532"/>
      <c r="K8" s="531"/>
      <c r="L8" s="533"/>
      <c r="M8" s="534">
        <f>Cover!E33</f>
        <v>0.105</v>
      </c>
      <c r="N8" s="535">
        <f>Cover!E36</f>
        <v>0</v>
      </c>
      <c r="O8" s="535">
        <f>Cover!E34</f>
        <v>0.01</v>
      </c>
      <c r="P8" s="536"/>
    </row>
    <row r="9" spans="1:18" s="539" customFormat="1" ht="12" x14ac:dyDescent="0.15">
      <c r="A9" s="511" t="s">
        <v>470</v>
      </c>
      <c r="B9" s="513" t="s">
        <v>801</v>
      </c>
      <c r="C9" s="511"/>
      <c r="D9" s="511"/>
      <c r="E9" s="517"/>
      <c r="F9" s="511"/>
      <c r="G9" s="511"/>
      <c r="H9" s="511"/>
      <c r="I9" s="517"/>
      <c r="J9" s="517"/>
      <c r="K9" s="511"/>
      <c r="L9" s="537"/>
      <c r="M9" s="511"/>
      <c r="N9" s="538"/>
      <c r="O9" s="538"/>
      <c r="P9" s="511"/>
    </row>
    <row r="10" spans="1:18" s="516" customFormat="1" ht="13" x14ac:dyDescent="0.15">
      <c r="A10" s="511"/>
      <c r="B10" s="513" t="s">
        <v>798</v>
      </c>
      <c r="C10" s="511"/>
      <c r="D10" s="518">
        <f>G36</f>
        <v>266.91000000000003</v>
      </c>
      <c r="E10" s="517"/>
      <c r="F10" s="511">
        <f t="shared" ref="F10:F16" si="0">D10*E10</f>
        <v>0</v>
      </c>
      <c r="G10" s="518">
        <f>G41</f>
        <v>552.72</v>
      </c>
      <c r="H10" s="518"/>
      <c r="I10" s="540"/>
      <c r="J10" s="540"/>
      <c r="K10" s="511">
        <f>(G10*I10)+(H10*J10)</f>
        <v>0</v>
      </c>
      <c r="L10" s="537">
        <f t="shared" ref="L10:L16" si="1">F10+K10</f>
        <v>0</v>
      </c>
      <c r="M10" s="511">
        <f t="shared" ref="M10:M16" si="2">L10*M$8</f>
        <v>0</v>
      </c>
      <c r="N10" s="541"/>
      <c r="O10" s="513">
        <f t="shared" ref="O10:O16" si="3">L10*O$8</f>
        <v>0</v>
      </c>
      <c r="P10" s="513">
        <f t="shared" ref="P10:P16" si="4">SUM(M10:O10)</f>
        <v>0</v>
      </c>
    </row>
    <row r="11" spans="1:18" s="516" customFormat="1" ht="13" x14ac:dyDescent="0.15">
      <c r="A11" s="511"/>
      <c r="B11" s="513" t="s">
        <v>799</v>
      </c>
      <c r="C11" s="511"/>
      <c r="D11" s="518">
        <f>G49</f>
        <v>246.5</v>
      </c>
      <c r="E11" s="517"/>
      <c r="F11" s="511">
        <f t="shared" si="0"/>
        <v>0</v>
      </c>
      <c r="G11" s="518">
        <f>G54</f>
        <v>510.46</v>
      </c>
      <c r="H11" s="518"/>
      <c r="I11" s="540"/>
      <c r="J11" s="540"/>
      <c r="K11" s="511">
        <f t="shared" ref="K11:K16" si="5">(G11*I11)+(H11*J11)</f>
        <v>0</v>
      </c>
      <c r="L11" s="537">
        <f t="shared" si="1"/>
        <v>0</v>
      </c>
      <c r="M11" s="511">
        <f t="shared" si="2"/>
        <v>0</v>
      </c>
      <c r="N11" s="541"/>
      <c r="O11" s="513">
        <f t="shared" si="3"/>
        <v>0</v>
      </c>
      <c r="P11" s="513">
        <f t="shared" si="4"/>
        <v>0</v>
      </c>
    </row>
    <row r="12" spans="1:18" s="516" customFormat="1" ht="13" x14ac:dyDescent="0.15">
      <c r="A12" s="511"/>
      <c r="B12" s="511"/>
      <c r="C12" s="511"/>
      <c r="D12" s="518"/>
      <c r="E12" s="517"/>
      <c r="F12" s="511">
        <f t="shared" si="0"/>
        <v>0</v>
      </c>
      <c r="G12" s="518"/>
      <c r="H12" s="518"/>
      <c r="I12" s="540"/>
      <c r="J12" s="540"/>
      <c r="K12" s="511">
        <f t="shared" si="5"/>
        <v>0</v>
      </c>
      <c r="L12" s="537">
        <f t="shared" si="1"/>
        <v>0</v>
      </c>
      <c r="M12" s="511">
        <f t="shared" si="2"/>
        <v>0</v>
      </c>
      <c r="N12" s="541"/>
      <c r="O12" s="513">
        <f t="shared" si="3"/>
        <v>0</v>
      </c>
      <c r="P12" s="513">
        <f t="shared" si="4"/>
        <v>0</v>
      </c>
    </row>
    <row r="13" spans="1:18" s="516" customFormat="1" ht="13" x14ac:dyDescent="0.15">
      <c r="A13" s="511"/>
      <c r="B13" s="511"/>
      <c r="C13" s="511"/>
      <c r="D13" s="511"/>
      <c r="E13" s="517"/>
      <c r="F13" s="511">
        <f t="shared" si="0"/>
        <v>0</v>
      </c>
      <c r="G13" s="518"/>
      <c r="H13" s="518"/>
      <c r="I13" s="540"/>
      <c r="J13" s="540"/>
      <c r="K13" s="511">
        <f t="shared" si="5"/>
        <v>0</v>
      </c>
      <c r="L13" s="537">
        <f t="shared" si="1"/>
        <v>0</v>
      </c>
      <c r="M13" s="511">
        <f t="shared" si="2"/>
        <v>0</v>
      </c>
      <c r="N13" s="541"/>
      <c r="O13" s="513">
        <f t="shared" si="3"/>
        <v>0</v>
      </c>
      <c r="P13" s="513">
        <f t="shared" si="4"/>
        <v>0</v>
      </c>
    </row>
    <row r="14" spans="1:18" s="516" customFormat="1" ht="13" x14ac:dyDescent="0.15">
      <c r="A14" s="511"/>
      <c r="B14" s="511"/>
      <c r="C14" s="511"/>
      <c r="D14" s="511"/>
      <c r="E14" s="517"/>
      <c r="F14" s="511">
        <f t="shared" si="0"/>
        <v>0</v>
      </c>
      <c r="G14" s="518"/>
      <c r="H14" s="518"/>
      <c r="I14" s="540"/>
      <c r="J14" s="540"/>
      <c r="K14" s="511">
        <f t="shared" si="5"/>
        <v>0</v>
      </c>
      <c r="L14" s="537">
        <f t="shared" si="1"/>
        <v>0</v>
      </c>
      <c r="M14" s="511">
        <f t="shared" si="2"/>
        <v>0</v>
      </c>
      <c r="N14" s="541"/>
      <c r="O14" s="513">
        <f t="shared" si="3"/>
        <v>0</v>
      </c>
      <c r="P14" s="513">
        <f t="shared" si="4"/>
        <v>0</v>
      </c>
    </row>
    <row r="15" spans="1:18" s="516" customFormat="1" ht="13" x14ac:dyDescent="0.15">
      <c r="A15" s="511"/>
      <c r="B15" s="511"/>
      <c r="C15" s="511"/>
      <c r="D15" s="511"/>
      <c r="E15" s="517"/>
      <c r="F15" s="511">
        <f t="shared" si="0"/>
        <v>0</v>
      </c>
      <c r="G15" s="518"/>
      <c r="H15" s="518"/>
      <c r="I15" s="540"/>
      <c r="J15" s="540"/>
      <c r="K15" s="511">
        <f t="shared" si="5"/>
        <v>0</v>
      </c>
      <c r="L15" s="537">
        <f t="shared" si="1"/>
        <v>0</v>
      </c>
      <c r="M15" s="511">
        <f t="shared" si="2"/>
        <v>0</v>
      </c>
      <c r="N15" s="541"/>
      <c r="O15" s="513">
        <f t="shared" si="3"/>
        <v>0</v>
      </c>
      <c r="P15" s="513">
        <f t="shared" si="4"/>
        <v>0</v>
      </c>
    </row>
    <row r="16" spans="1:18" s="516" customFormat="1" ht="13" x14ac:dyDescent="0.15">
      <c r="A16" s="511"/>
      <c r="B16" s="511"/>
      <c r="C16" s="511"/>
      <c r="D16" s="511"/>
      <c r="E16" s="517"/>
      <c r="F16" s="511">
        <f t="shared" si="0"/>
        <v>0</v>
      </c>
      <c r="G16" s="518"/>
      <c r="H16" s="518"/>
      <c r="I16" s="540"/>
      <c r="J16" s="540"/>
      <c r="K16" s="511">
        <f t="shared" si="5"/>
        <v>0</v>
      </c>
      <c r="L16" s="537">
        <f t="shared" si="1"/>
        <v>0</v>
      </c>
      <c r="M16" s="511">
        <f t="shared" si="2"/>
        <v>0</v>
      </c>
      <c r="N16" s="541"/>
      <c r="O16" s="513">
        <f t="shared" si="3"/>
        <v>0</v>
      </c>
      <c r="P16" s="513">
        <f t="shared" si="4"/>
        <v>0</v>
      </c>
    </row>
    <row r="17" spans="1:18" s="539" customFormat="1" ht="12" x14ac:dyDescent="0.15">
      <c r="A17" s="511"/>
      <c r="B17" s="542"/>
      <c r="C17" s="542" t="s">
        <v>304</v>
      </c>
      <c r="D17" s="511"/>
      <c r="E17" s="517"/>
      <c r="F17" s="543">
        <f>SUM(F10:F16)</f>
        <v>0</v>
      </c>
      <c r="G17" s="511"/>
      <c r="H17" s="511"/>
      <c r="I17" s="517"/>
      <c r="J17" s="517"/>
      <c r="K17" s="543">
        <f t="shared" ref="K17:P17" si="6">SUM(K10:K16)</f>
        <v>0</v>
      </c>
      <c r="L17" s="544">
        <f t="shared" si="6"/>
        <v>0</v>
      </c>
      <c r="M17" s="543">
        <f t="shared" si="6"/>
        <v>0</v>
      </c>
      <c r="N17" s="543">
        <f t="shared" si="6"/>
        <v>0</v>
      </c>
      <c r="O17" s="543">
        <f t="shared" si="6"/>
        <v>0</v>
      </c>
      <c r="P17" s="543">
        <f t="shared" si="6"/>
        <v>0</v>
      </c>
    </row>
    <row r="18" spans="1:18" s="539" customFormat="1" ht="12" x14ac:dyDescent="0.15">
      <c r="A18" s="511" t="s">
        <v>608</v>
      </c>
      <c r="B18" s="513" t="s">
        <v>882</v>
      </c>
      <c r="C18" s="511"/>
      <c r="D18" s="511"/>
      <c r="E18" s="517"/>
      <c r="F18" s="511"/>
      <c r="G18" s="511"/>
      <c r="H18" s="511"/>
      <c r="I18" s="517"/>
      <c r="J18" s="517"/>
      <c r="K18" s="511"/>
      <c r="L18" s="537"/>
      <c r="M18" s="511"/>
      <c r="N18" s="511"/>
      <c r="O18" s="511"/>
      <c r="P18" s="511"/>
    </row>
    <row r="19" spans="1:18" s="516" customFormat="1" ht="13" x14ac:dyDescent="0.15">
      <c r="A19" s="511"/>
      <c r="B19" s="513" t="s">
        <v>803</v>
      </c>
      <c r="C19" s="511"/>
      <c r="D19" s="518">
        <f>G36</f>
        <v>266.91000000000003</v>
      </c>
      <c r="E19" s="517"/>
      <c r="F19" s="511">
        <f>D19*E19</f>
        <v>0</v>
      </c>
      <c r="G19" s="511">
        <f>G41</f>
        <v>552.72</v>
      </c>
      <c r="H19" s="511"/>
      <c r="I19" s="517"/>
      <c r="J19" s="517"/>
      <c r="K19" s="511">
        <f>G19*I19+H19*J19</f>
        <v>0</v>
      </c>
      <c r="L19" s="537">
        <f>F19+K19</f>
        <v>0</v>
      </c>
      <c r="M19" s="511">
        <f>L19*M$8</f>
        <v>0</v>
      </c>
      <c r="N19" s="541"/>
      <c r="O19" s="513">
        <f>L19*O$8</f>
        <v>0</v>
      </c>
      <c r="P19" s="513">
        <f>SUM(M19:O19)</f>
        <v>0</v>
      </c>
    </row>
    <row r="20" spans="1:18" s="516" customFormat="1" ht="13" x14ac:dyDescent="0.15">
      <c r="A20" s="511"/>
      <c r="B20" s="511"/>
      <c r="C20" s="511"/>
      <c r="D20" s="511"/>
      <c r="E20" s="517"/>
      <c r="F20" s="511">
        <f>D20*E20</f>
        <v>0</v>
      </c>
      <c r="G20" s="511"/>
      <c r="H20" s="511"/>
      <c r="I20" s="517"/>
      <c r="J20" s="517"/>
      <c r="K20" s="511">
        <f>G20*I20+H20*J20</f>
        <v>0</v>
      </c>
      <c r="L20" s="537">
        <f>F20+K20</f>
        <v>0</v>
      </c>
      <c r="M20" s="511">
        <f>L20*M$8</f>
        <v>0</v>
      </c>
      <c r="N20" s="541"/>
      <c r="O20" s="513">
        <f>L20*O$8</f>
        <v>0</v>
      </c>
      <c r="P20" s="513">
        <f>SUM(M20:O20)</f>
        <v>0</v>
      </c>
    </row>
    <row r="21" spans="1:18" s="539" customFormat="1" ht="12" x14ac:dyDescent="0.15">
      <c r="A21" s="511"/>
      <c r="B21" s="511"/>
      <c r="C21" s="542" t="s">
        <v>304</v>
      </c>
      <c r="D21" s="511"/>
      <c r="E21" s="517"/>
      <c r="F21" s="543">
        <f>SUM(F19:F20)</f>
        <v>0</v>
      </c>
      <c r="G21" s="511"/>
      <c r="H21" s="511"/>
      <c r="I21" s="517"/>
      <c r="J21" s="517"/>
      <c r="K21" s="543">
        <f t="shared" ref="K21:P21" si="7">SUM(K19:K20)</f>
        <v>0</v>
      </c>
      <c r="L21" s="544">
        <f t="shared" si="7"/>
        <v>0</v>
      </c>
      <c r="M21" s="543">
        <f t="shared" si="7"/>
        <v>0</v>
      </c>
      <c r="N21" s="543">
        <f t="shared" si="7"/>
        <v>0</v>
      </c>
      <c r="O21" s="543">
        <f t="shared" si="7"/>
        <v>0</v>
      </c>
      <c r="P21" s="543">
        <f t="shared" si="7"/>
        <v>0</v>
      </c>
    </row>
    <row r="22" spans="1:18" ht="18.75" customHeight="1" x14ac:dyDescent="0.15">
      <c r="A22" s="511"/>
      <c r="B22" s="511"/>
      <c r="C22" s="545" t="s">
        <v>653</v>
      </c>
      <c r="D22" s="546"/>
      <c r="E22" s="547"/>
      <c r="F22" s="548">
        <f>F17+F21</f>
        <v>0</v>
      </c>
      <c r="G22" s="546"/>
      <c r="H22" s="546"/>
      <c r="I22" s="547"/>
      <c r="J22" s="547"/>
      <c r="K22" s="548">
        <f t="shared" ref="K22:P22" si="8">K17+K21</f>
        <v>0</v>
      </c>
      <c r="L22" s="549">
        <f t="shared" si="8"/>
        <v>0</v>
      </c>
      <c r="M22" s="548">
        <f t="shared" si="8"/>
        <v>0</v>
      </c>
      <c r="N22" s="548">
        <f t="shared" si="8"/>
        <v>0</v>
      </c>
      <c r="O22" s="548">
        <f t="shared" si="8"/>
        <v>0</v>
      </c>
      <c r="P22" s="548">
        <f t="shared" si="8"/>
        <v>0</v>
      </c>
    </row>
    <row r="23" spans="1:18" s="553" customFormat="1" ht="12" x14ac:dyDescent="0.15">
      <c r="A23" s="550"/>
      <c r="B23" s="550"/>
      <c r="C23" s="550"/>
      <c r="D23" s="550"/>
      <c r="E23" s="551"/>
      <c r="F23" s="550"/>
      <c r="G23" s="550"/>
      <c r="H23" s="550"/>
      <c r="I23" s="551"/>
      <c r="J23" s="551"/>
      <c r="K23" s="550"/>
      <c r="L23" s="552"/>
      <c r="M23" s="536"/>
      <c r="N23" s="536"/>
      <c r="O23" s="536"/>
      <c r="P23" s="550"/>
    </row>
    <row r="24" spans="1:18" s="554" customFormat="1" ht="16" x14ac:dyDescent="0.2">
      <c r="A24" s="656" t="s">
        <v>948</v>
      </c>
      <c r="B24" s="657"/>
      <c r="C24" s="657"/>
      <c r="D24" s="657"/>
      <c r="E24" s="657"/>
      <c r="F24" s="657"/>
      <c r="G24" s="657"/>
      <c r="H24" s="657"/>
      <c r="I24" s="657"/>
      <c r="J24" s="657"/>
      <c r="K24" s="657"/>
      <c r="L24" s="657"/>
      <c r="M24" s="657"/>
      <c r="N24" s="657"/>
      <c r="O24" s="657"/>
      <c r="P24" s="658"/>
      <c r="Q24" s="541"/>
      <c r="R24" s="541"/>
    </row>
    <row r="25" spans="1:18" s="510" customFormat="1" ht="98.25" customHeight="1" x14ac:dyDescent="0.2">
      <c r="A25" s="555"/>
      <c r="B25" s="664" t="s">
        <v>795</v>
      </c>
      <c r="C25" s="664"/>
      <c r="D25" s="664"/>
      <c r="E25" s="664"/>
      <c r="F25" s="664"/>
      <c r="G25" s="664"/>
      <c r="H25" s="664"/>
      <c r="I25" s="664"/>
      <c r="J25" s="664"/>
      <c r="K25" s="664"/>
      <c r="L25" s="664"/>
      <c r="M25" s="664"/>
      <c r="N25" s="664"/>
      <c r="O25" s="664"/>
      <c r="P25" s="664"/>
      <c r="Q25" s="556"/>
      <c r="R25" s="556"/>
    </row>
    <row r="26" spans="1:18" s="510" customFormat="1" ht="12.75" customHeight="1" x14ac:dyDescent="0.2">
      <c r="A26" s="555"/>
      <c r="B26" s="557"/>
      <c r="C26" s="556"/>
      <c r="D26" s="556"/>
      <c r="E26" s="556"/>
      <c r="F26" s="556"/>
      <c r="G26" s="556"/>
      <c r="H26" s="556"/>
      <c r="I26" s="556"/>
      <c r="J26" s="556"/>
      <c r="K26" s="556"/>
      <c r="L26" s="556"/>
      <c r="M26" s="556"/>
      <c r="N26" s="556"/>
      <c r="O26" s="556"/>
      <c r="P26" s="556"/>
      <c r="Q26" s="556"/>
      <c r="R26" s="556"/>
    </row>
    <row r="27" spans="1:18" s="510" customFormat="1" ht="12.75" customHeight="1" x14ac:dyDescent="0.2">
      <c r="A27" s="555"/>
      <c r="B27" s="558" t="s">
        <v>448</v>
      </c>
      <c r="C27" s="559"/>
      <c r="D27" s="560" t="s">
        <v>449</v>
      </c>
      <c r="E27" s="559"/>
      <c r="F27" s="560"/>
      <c r="G27" s="560"/>
      <c r="H27" s="561"/>
      <c r="I27" s="556"/>
      <c r="J27" s="556"/>
      <c r="K27" s="556"/>
      <c r="L27" s="556"/>
      <c r="M27" s="556"/>
      <c r="N27" s="556"/>
      <c r="O27" s="556"/>
      <c r="P27" s="556"/>
      <c r="Q27" s="556"/>
      <c r="R27" s="556"/>
    </row>
    <row r="28" spans="1:18" s="510" customFormat="1" ht="12.75" customHeight="1" x14ac:dyDescent="0.2">
      <c r="A28" s="555"/>
      <c r="B28" s="562"/>
      <c r="C28" s="509"/>
      <c r="D28" s="509"/>
      <c r="E28" s="509"/>
      <c r="F28" s="509"/>
      <c r="G28" s="509"/>
      <c r="H28" s="509"/>
      <c r="I28" s="556"/>
      <c r="J28" s="556"/>
      <c r="K28" s="556"/>
      <c r="L28" s="556"/>
      <c r="M28" s="556"/>
      <c r="N28" s="556"/>
      <c r="O28" s="556"/>
      <c r="P28" s="556"/>
      <c r="Q28" s="556"/>
      <c r="R28" s="556"/>
    </row>
    <row r="29" spans="1:18" s="513" customFormat="1" ht="12" customHeight="1" x14ac:dyDescent="0.15">
      <c r="A29" s="512"/>
      <c r="B29" s="563" t="s">
        <v>945</v>
      </c>
      <c r="C29" s="564"/>
      <c r="D29" s="565"/>
      <c r="E29" s="565"/>
      <c r="F29" s="560"/>
      <c r="G29" s="560"/>
      <c r="H29" s="566"/>
      <c r="I29" s="514"/>
      <c r="J29" s="514"/>
      <c r="K29" s="567" t="s">
        <v>949</v>
      </c>
      <c r="L29" s="568"/>
      <c r="M29" s="568"/>
      <c r="N29" s="568"/>
      <c r="O29" s="569" t="s">
        <v>655</v>
      </c>
      <c r="P29" s="570" t="s">
        <v>656</v>
      </c>
    </row>
    <row r="30" spans="1:18" s="513" customFormat="1" ht="12" customHeight="1" x14ac:dyDescent="0.15">
      <c r="A30" s="512"/>
      <c r="B30" s="563" t="s">
        <v>943</v>
      </c>
      <c r="C30" s="571" t="s">
        <v>944</v>
      </c>
      <c r="D30" s="572"/>
      <c r="E30" s="565"/>
      <c r="F30" s="560"/>
      <c r="G30" s="560"/>
      <c r="H30" s="566"/>
      <c r="I30" s="514"/>
      <c r="J30" s="573"/>
      <c r="K30" s="574" t="s">
        <v>658</v>
      </c>
      <c r="L30" s="575"/>
      <c r="M30" s="575"/>
      <c r="N30" s="575"/>
      <c r="O30" s="576" t="s">
        <v>657</v>
      </c>
      <c r="P30" s="577" t="s">
        <v>657</v>
      </c>
    </row>
    <row r="31" spans="1:18" s="516" customFormat="1" ht="12" x14ac:dyDescent="0.15">
      <c r="A31" s="539"/>
      <c r="B31" s="578" t="s">
        <v>947</v>
      </c>
      <c r="C31" s="515"/>
      <c r="D31" s="579" t="s">
        <v>89</v>
      </c>
      <c r="E31" s="579" t="s">
        <v>90</v>
      </c>
      <c r="F31" s="579" t="s">
        <v>91</v>
      </c>
      <c r="G31" s="579" t="s">
        <v>90</v>
      </c>
      <c r="H31" s="580"/>
      <c r="I31" s="514"/>
      <c r="J31" s="514"/>
      <c r="K31" s="581" t="s">
        <v>786</v>
      </c>
      <c r="L31" s="515" t="s">
        <v>659</v>
      </c>
      <c r="M31" s="582"/>
      <c r="N31" s="582"/>
      <c r="O31" s="583">
        <v>0.2</v>
      </c>
      <c r="P31" s="584"/>
    </row>
    <row r="32" spans="1:18" s="516" customFormat="1" ht="12" x14ac:dyDescent="0.15">
      <c r="A32" s="539"/>
      <c r="B32" s="585"/>
      <c r="C32" s="515"/>
      <c r="D32" s="579" t="s">
        <v>92</v>
      </c>
      <c r="E32" s="579" t="s">
        <v>93</v>
      </c>
      <c r="F32" s="579" t="s">
        <v>94</v>
      </c>
      <c r="G32" s="579" t="s">
        <v>237</v>
      </c>
      <c r="H32" s="580"/>
      <c r="I32" s="514"/>
      <c r="J32" s="514"/>
      <c r="K32" s="581"/>
      <c r="L32" s="664" t="s">
        <v>783</v>
      </c>
      <c r="M32" s="664"/>
      <c r="N32" s="664"/>
      <c r="O32" s="583"/>
      <c r="P32" s="584"/>
    </row>
    <row r="33" spans="1:16" s="516" customFormat="1" ht="12" x14ac:dyDescent="0.15">
      <c r="A33" s="539"/>
      <c r="B33" s="578" t="s">
        <v>780</v>
      </c>
      <c r="C33" s="518"/>
      <c r="D33" s="586"/>
      <c r="E33" s="586"/>
      <c r="F33" s="586"/>
      <c r="G33" s="586"/>
      <c r="H33" s="587"/>
      <c r="I33" s="517"/>
      <c r="J33" s="517"/>
      <c r="K33" s="581"/>
      <c r="L33" s="664"/>
      <c r="M33" s="664"/>
      <c r="N33" s="664"/>
      <c r="O33" s="588"/>
      <c r="P33" s="589"/>
    </row>
    <row r="34" spans="1:16" s="516" customFormat="1" ht="12" x14ac:dyDescent="0.15">
      <c r="A34" s="539"/>
      <c r="B34" s="590" t="s">
        <v>980</v>
      </c>
      <c r="C34" s="518"/>
      <c r="D34" s="586">
        <v>1112.0999999999999</v>
      </c>
      <c r="E34" s="586">
        <v>266.91000000000003</v>
      </c>
      <c r="F34" s="586">
        <v>1112.0999999999999</v>
      </c>
      <c r="G34" s="586">
        <v>266.91000000000003</v>
      </c>
      <c r="H34" s="587"/>
      <c r="I34" s="517"/>
      <c r="J34" s="511"/>
      <c r="K34" s="581"/>
      <c r="L34" s="515" t="s">
        <v>784</v>
      </c>
      <c r="M34" s="582"/>
      <c r="N34" s="582"/>
      <c r="O34" s="588"/>
      <c r="P34" s="589"/>
    </row>
    <row r="35" spans="1:16" s="516" customFormat="1" ht="12" x14ac:dyDescent="0.15">
      <c r="A35" s="539"/>
      <c r="B35" s="591" t="s">
        <v>238</v>
      </c>
      <c r="C35" s="518"/>
      <c r="D35" s="586">
        <v>0</v>
      </c>
      <c r="E35" s="586">
        <v>0</v>
      </c>
      <c r="F35" s="586">
        <v>0</v>
      </c>
      <c r="G35" s="586">
        <v>0</v>
      </c>
      <c r="H35" s="587"/>
      <c r="I35" s="517"/>
      <c r="K35" s="581"/>
      <c r="L35" s="664" t="s">
        <v>785</v>
      </c>
      <c r="M35" s="664"/>
      <c r="N35" s="664"/>
      <c r="O35" s="588"/>
      <c r="P35" s="589">
        <v>0.25</v>
      </c>
    </row>
    <row r="36" spans="1:16" s="516" customFormat="1" ht="12" x14ac:dyDescent="0.15">
      <c r="A36" s="539"/>
      <c r="B36" s="585" t="s">
        <v>239</v>
      </c>
      <c r="C36" s="515"/>
      <c r="D36" s="592">
        <f>D34+D35</f>
        <v>1112.0999999999999</v>
      </c>
      <c r="E36" s="592">
        <f>E34+E35</f>
        <v>266.91000000000003</v>
      </c>
      <c r="F36" s="592">
        <f>F34+F35</f>
        <v>1112.0999999999999</v>
      </c>
      <c r="G36" s="592">
        <f>G34+G35</f>
        <v>266.91000000000003</v>
      </c>
      <c r="H36" s="580"/>
      <c r="I36" s="514"/>
      <c r="K36" s="581"/>
      <c r="L36" s="664"/>
      <c r="M36" s="664"/>
      <c r="N36" s="664"/>
      <c r="O36" s="588"/>
      <c r="P36" s="589"/>
    </row>
    <row r="37" spans="1:16" s="516" customFormat="1" ht="12" x14ac:dyDescent="0.15">
      <c r="A37" s="539"/>
      <c r="B37" s="591" t="s">
        <v>54</v>
      </c>
      <c r="C37" s="593">
        <v>0.4</v>
      </c>
      <c r="D37" s="586">
        <f>D36*C37</f>
        <v>444.84</v>
      </c>
      <c r="E37" s="586">
        <f>E36*C37</f>
        <v>106.76</v>
      </c>
      <c r="F37" s="586">
        <f>F36*C37</f>
        <v>444.84</v>
      </c>
      <c r="G37" s="586">
        <f>G36*C37</f>
        <v>106.76</v>
      </c>
      <c r="H37" s="587"/>
      <c r="I37" s="517"/>
      <c r="J37" s="517"/>
      <c r="K37" s="581" t="s">
        <v>787</v>
      </c>
      <c r="L37" s="664" t="s">
        <v>791</v>
      </c>
      <c r="M37" s="664"/>
      <c r="N37" s="664"/>
      <c r="O37" s="588">
        <v>0.25</v>
      </c>
      <c r="P37" s="589">
        <v>0.25</v>
      </c>
    </row>
    <row r="38" spans="1:16" s="516" customFormat="1" ht="12" x14ac:dyDescent="0.15">
      <c r="A38" s="539"/>
      <c r="B38" s="585" t="s">
        <v>214</v>
      </c>
      <c r="C38" s="515"/>
      <c r="D38" s="592">
        <f>D36+D37</f>
        <v>1556.94</v>
      </c>
      <c r="E38" s="592">
        <f>E36+E37</f>
        <v>373.67</v>
      </c>
      <c r="F38" s="592">
        <f>F36+F37</f>
        <v>1556.94</v>
      </c>
      <c r="G38" s="592">
        <f>G36+G37</f>
        <v>373.67</v>
      </c>
      <c r="H38" s="580"/>
      <c r="I38" s="514"/>
      <c r="J38" s="514"/>
      <c r="K38" s="581"/>
      <c r="L38" s="664"/>
      <c r="M38" s="664"/>
      <c r="N38" s="664"/>
      <c r="O38" s="588"/>
      <c r="P38" s="589"/>
    </row>
    <row r="39" spans="1:16" s="516" customFormat="1" ht="12" x14ac:dyDescent="0.15">
      <c r="A39" s="539"/>
      <c r="B39" s="591" t="s">
        <v>48</v>
      </c>
      <c r="C39" s="518"/>
      <c r="D39" s="586"/>
      <c r="E39" s="586"/>
      <c r="F39" s="586">
        <f>(F38/40)*15</f>
        <v>583.85</v>
      </c>
      <c r="G39" s="586">
        <f>G38/8*3</f>
        <v>140.13</v>
      </c>
      <c r="H39" s="587"/>
      <c r="I39" s="517"/>
      <c r="J39" s="517"/>
      <c r="K39" s="581" t="s">
        <v>788</v>
      </c>
      <c r="L39" s="664" t="s">
        <v>792</v>
      </c>
      <c r="M39" s="664"/>
      <c r="N39" s="664"/>
      <c r="O39" s="588">
        <v>0.25</v>
      </c>
      <c r="P39" s="589">
        <f>O39</f>
        <v>0.25</v>
      </c>
    </row>
    <row r="40" spans="1:16" s="516" customFormat="1" ht="12" x14ac:dyDescent="0.15">
      <c r="A40" s="539"/>
      <c r="B40" s="591" t="s">
        <v>194</v>
      </c>
      <c r="C40" s="518"/>
      <c r="D40" s="586">
        <f>D38/40*50/12</f>
        <v>162.18</v>
      </c>
      <c r="E40" s="586">
        <f>E38/40*50/12</f>
        <v>38.92</v>
      </c>
      <c r="F40" s="586">
        <f t="shared" ref="F40:G40" si="9">F38/40*50/12</f>
        <v>162.18</v>
      </c>
      <c r="G40" s="586">
        <f t="shared" si="9"/>
        <v>38.92</v>
      </c>
      <c r="H40" s="587"/>
      <c r="I40" s="517"/>
      <c r="J40" s="517"/>
      <c r="K40" s="581"/>
      <c r="L40" s="664"/>
      <c r="M40" s="664"/>
      <c r="N40" s="664"/>
      <c r="O40" s="588"/>
      <c r="P40" s="589"/>
    </row>
    <row r="41" spans="1:16" s="516" customFormat="1" ht="13.5" customHeight="1" x14ac:dyDescent="0.15">
      <c r="A41" s="539"/>
      <c r="B41" s="585" t="s">
        <v>195</v>
      </c>
      <c r="C41" s="515"/>
      <c r="D41" s="594">
        <f>D38+D40</f>
        <v>1719.12</v>
      </c>
      <c r="E41" s="594">
        <f>E38+E40</f>
        <v>412.59</v>
      </c>
      <c r="F41" s="594">
        <f>F38+F39+F40</f>
        <v>2302.9699999999998</v>
      </c>
      <c r="G41" s="594">
        <f>G38+G39+G40</f>
        <v>552.72</v>
      </c>
      <c r="H41" s="580"/>
      <c r="I41" s="514"/>
      <c r="J41" s="514"/>
      <c r="K41" s="581" t="s">
        <v>789</v>
      </c>
      <c r="L41" s="664" t="s">
        <v>793</v>
      </c>
      <c r="M41" s="664"/>
      <c r="N41" s="664"/>
      <c r="O41" s="588">
        <v>0.2</v>
      </c>
      <c r="P41" s="589">
        <v>0.2</v>
      </c>
    </row>
    <row r="42" spans="1:16" s="516" customFormat="1" ht="12" x14ac:dyDescent="0.15">
      <c r="A42" s="539"/>
      <c r="B42" s="591"/>
      <c r="C42" s="515" t="s">
        <v>782</v>
      </c>
      <c r="D42" s="586">
        <f>D38/40</f>
        <v>38.92</v>
      </c>
      <c r="E42" s="586">
        <f>E38/8</f>
        <v>46.71</v>
      </c>
      <c r="F42" s="586"/>
      <c r="G42" s="586"/>
      <c r="H42" s="595"/>
      <c r="I42" s="517"/>
      <c r="J42" s="517"/>
      <c r="K42" s="581"/>
      <c r="L42" s="664"/>
      <c r="M42" s="664"/>
      <c r="N42" s="664"/>
      <c r="O42" s="588"/>
      <c r="P42" s="589"/>
    </row>
    <row r="43" spans="1:16" s="516" customFormat="1" ht="12" x14ac:dyDescent="0.15">
      <c r="A43" s="539"/>
      <c r="B43" s="596"/>
      <c r="C43" s="575"/>
      <c r="D43" s="597"/>
      <c r="E43" s="597"/>
      <c r="F43" s="597"/>
      <c r="G43" s="597"/>
      <c r="H43" s="598"/>
      <c r="I43" s="517"/>
      <c r="J43" s="517"/>
      <c r="K43" s="581"/>
      <c r="L43" s="664"/>
      <c r="M43" s="664"/>
      <c r="N43" s="664"/>
      <c r="O43" s="588"/>
      <c r="P43" s="589"/>
    </row>
    <row r="44" spans="1:16" s="516" customFormat="1" ht="12" x14ac:dyDescent="0.15">
      <c r="A44" s="539"/>
      <c r="B44" s="585"/>
      <c r="C44" s="515"/>
      <c r="D44" s="579" t="s">
        <v>89</v>
      </c>
      <c r="E44" s="579" t="s">
        <v>90</v>
      </c>
      <c r="F44" s="579" t="s">
        <v>91</v>
      </c>
      <c r="G44" s="579" t="s">
        <v>90</v>
      </c>
      <c r="H44" s="580"/>
      <c r="I44" s="514"/>
      <c r="J44" s="514"/>
      <c r="K44" s="581" t="s">
        <v>790</v>
      </c>
      <c r="L44" s="515" t="s">
        <v>794</v>
      </c>
      <c r="M44" s="582"/>
      <c r="N44" s="582"/>
      <c r="O44" s="588">
        <v>0.2</v>
      </c>
      <c r="P44" s="589">
        <v>0.2</v>
      </c>
    </row>
    <row r="45" spans="1:16" s="516" customFormat="1" ht="12" x14ac:dyDescent="0.15">
      <c r="A45" s="539"/>
      <c r="B45" s="585"/>
      <c r="C45" s="515"/>
      <c r="D45" s="579" t="s">
        <v>92</v>
      </c>
      <c r="E45" s="579" t="s">
        <v>93</v>
      </c>
      <c r="F45" s="579" t="s">
        <v>94</v>
      </c>
      <c r="G45" s="579" t="s">
        <v>237</v>
      </c>
      <c r="H45" s="580"/>
      <c r="I45" s="514"/>
      <c r="J45" s="514"/>
      <c r="K45" s="599"/>
      <c r="L45" s="560"/>
      <c r="M45" s="600"/>
      <c r="N45" s="600"/>
      <c r="O45" s="601">
        <f>SUM(O31:O44)</f>
        <v>1.1000000000000001</v>
      </c>
      <c r="P45" s="602">
        <f>SUM(P35:P44)</f>
        <v>1.1499999999999999</v>
      </c>
    </row>
    <row r="46" spans="1:16" s="516" customFormat="1" ht="12" x14ac:dyDescent="0.15">
      <c r="A46" s="539"/>
      <c r="B46" s="578" t="s">
        <v>781</v>
      </c>
      <c r="C46" s="518"/>
      <c r="D46" s="586"/>
      <c r="E46" s="586"/>
      <c r="F46" s="586"/>
      <c r="G46" s="586"/>
      <c r="H46" s="587"/>
      <c r="I46" s="540"/>
      <c r="J46" s="540"/>
      <c r="K46" s="511"/>
      <c r="L46" s="603"/>
      <c r="M46" s="513"/>
      <c r="N46" s="513"/>
      <c r="O46" s="513"/>
    </row>
    <row r="47" spans="1:16" s="516" customFormat="1" ht="12" x14ac:dyDescent="0.15">
      <c r="A47" s="539"/>
      <c r="B47" s="590" t="s">
        <v>980</v>
      </c>
      <c r="C47" s="518"/>
      <c r="D47" s="586">
        <v>1027.08</v>
      </c>
      <c r="E47" s="586">
        <v>246.5</v>
      </c>
      <c r="F47" s="586">
        <v>1027.08</v>
      </c>
      <c r="G47" s="586">
        <v>246.5</v>
      </c>
      <c r="H47" s="587"/>
      <c r="I47" s="540"/>
      <c r="J47" s="540"/>
      <c r="K47" s="511"/>
      <c r="L47" s="603"/>
      <c r="M47" s="513"/>
      <c r="N47" s="513"/>
      <c r="O47" s="513"/>
    </row>
    <row r="48" spans="1:16" ht="12" x14ac:dyDescent="0.15">
      <c r="B48" s="591" t="s">
        <v>238</v>
      </c>
      <c r="C48" s="518"/>
      <c r="D48" s="586">
        <v>0</v>
      </c>
      <c r="E48" s="586">
        <v>0</v>
      </c>
      <c r="F48" s="586">
        <v>0</v>
      </c>
      <c r="G48" s="586">
        <v>0</v>
      </c>
      <c r="H48" s="587"/>
      <c r="K48" s="511"/>
      <c r="L48" s="603"/>
      <c r="M48" s="513"/>
      <c r="N48" s="513"/>
      <c r="O48" s="513"/>
      <c r="P48" s="516"/>
    </row>
    <row r="49" spans="1:16" s="516" customFormat="1" ht="12" x14ac:dyDescent="0.15">
      <c r="A49" s="539"/>
      <c r="B49" s="585" t="s">
        <v>239</v>
      </c>
      <c r="C49" s="515"/>
      <c r="D49" s="592">
        <f>D47+D48</f>
        <v>1027.08</v>
      </c>
      <c r="E49" s="592">
        <f>E47+E48</f>
        <v>246.5</v>
      </c>
      <c r="F49" s="592">
        <f>F47+F48</f>
        <v>1027.08</v>
      </c>
      <c r="G49" s="592">
        <f>G47+G48</f>
        <v>246.5</v>
      </c>
      <c r="H49" s="580"/>
      <c r="I49" s="514"/>
      <c r="J49" s="514"/>
      <c r="K49" s="511"/>
      <c r="L49" s="603"/>
      <c r="M49" s="513"/>
      <c r="N49" s="513"/>
      <c r="O49" s="513"/>
    </row>
    <row r="50" spans="1:16" s="516" customFormat="1" ht="12" x14ac:dyDescent="0.15">
      <c r="A50" s="539"/>
      <c r="B50" s="591" t="s">
        <v>54</v>
      </c>
      <c r="C50" s="593">
        <f>Cover!E44</f>
        <v>0.4</v>
      </c>
      <c r="D50" s="586">
        <f>D49*C50</f>
        <v>410.83</v>
      </c>
      <c r="E50" s="586">
        <f>E49*C50</f>
        <v>98.6</v>
      </c>
      <c r="F50" s="586">
        <f>F49*C50</f>
        <v>410.83</v>
      </c>
      <c r="G50" s="586">
        <f>G49*C50</f>
        <v>98.6</v>
      </c>
      <c r="H50" s="587"/>
      <c r="I50" s="517"/>
      <c r="J50" s="517"/>
      <c r="K50" s="511"/>
      <c r="L50" s="603"/>
      <c r="M50" s="513"/>
      <c r="N50" s="513"/>
      <c r="O50" s="513"/>
    </row>
    <row r="51" spans="1:16" s="516" customFormat="1" ht="12" x14ac:dyDescent="0.15">
      <c r="A51" s="539"/>
      <c r="B51" s="585" t="s">
        <v>214</v>
      </c>
      <c r="C51" s="515"/>
      <c r="D51" s="592">
        <f>D49+D50</f>
        <v>1437.91</v>
      </c>
      <c r="E51" s="592">
        <f>E49+E50</f>
        <v>345.1</v>
      </c>
      <c r="F51" s="592">
        <f>F49+F50</f>
        <v>1437.91</v>
      </c>
      <c r="G51" s="592">
        <f>G49+G50</f>
        <v>345.1</v>
      </c>
      <c r="H51" s="580"/>
      <c r="I51" s="514"/>
      <c r="J51" s="514"/>
      <c r="K51" s="511"/>
      <c r="L51" s="603"/>
      <c r="M51" s="513"/>
      <c r="N51" s="513"/>
      <c r="O51" s="513"/>
    </row>
    <row r="52" spans="1:16" s="516" customFormat="1" ht="12" x14ac:dyDescent="0.15">
      <c r="A52" s="539"/>
      <c r="B52" s="591" t="s">
        <v>48</v>
      </c>
      <c r="C52" s="518"/>
      <c r="D52" s="586"/>
      <c r="E52" s="586"/>
      <c r="F52" s="586">
        <f>(F51/40)*15</f>
        <v>539.22</v>
      </c>
      <c r="G52" s="586">
        <f>G51/8*3</f>
        <v>129.41</v>
      </c>
      <c r="H52" s="587"/>
      <c r="I52" s="517"/>
      <c r="J52" s="517"/>
      <c r="K52" s="511"/>
      <c r="L52" s="603"/>
      <c r="M52" s="513"/>
      <c r="N52" s="513"/>
      <c r="O52" s="513"/>
    </row>
    <row r="53" spans="1:16" s="516" customFormat="1" ht="12" x14ac:dyDescent="0.15">
      <c r="A53" s="539"/>
      <c r="B53" s="591" t="s">
        <v>194</v>
      </c>
      <c r="C53" s="518"/>
      <c r="D53" s="586">
        <f>D51/40*50/12</f>
        <v>149.78</v>
      </c>
      <c r="E53" s="586">
        <f t="shared" ref="E53:G53" si="10">E51/40*50/12</f>
        <v>35.950000000000003</v>
      </c>
      <c r="F53" s="586">
        <f t="shared" si="10"/>
        <v>149.78</v>
      </c>
      <c r="G53" s="586">
        <f t="shared" si="10"/>
        <v>35.950000000000003</v>
      </c>
      <c r="H53" s="587"/>
      <c r="I53" s="517"/>
      <c r="J53" s="517"/>
      <c r="K53" s="511"/>
      <c r="L53" s="603"/>
      <c r="M53" s="513"/>
      <c r="N53" s="513"/>
      <c r="O53" s="513"/>
    </row>
    <row r="54" spans="1:16" s="516" customFormat="1" ht="12" x14ac:dyDescent="0.15">
      <c r="A54" s="539"/>
      <c r="B54" s="585" t="s">
        <v>195</v>
      </c>
      <c r="C54" s="515"/>
      <c r="D54" s="594">
        <f>D51+D53</f>
        <v>1587.69</v>
      </c>
      <c r="E54" s="594">
        <f>E51+E53</f>
        <v>381.05</v>
      </c>
      <c r="F54" s="594">
        <f>F51+F52+F53</f>
        <v>2126.91</v>
      </c>
      <c r="G54" s="594">
        <f>G51+G52+G53</f>
        <v>510.46</v>
      </c>
      <c r="H54" s="580"/>
      <c r="I54" s="514"/>
      <c r="J54" s="514"/>
      <c r="K54" s="511"/>
      <c r="L54" s="603"/>
      <c r="M54" s="513"/>
      <c r="N54" s="513"/>
      <c r="O54" s="513"/>
    </row>
    <row r="55" spans="1:16" s="516" customFormat="1" ht="12" x14ac:dyDescent="0.15">
      <c r="A55" s="539"/>
      <c r="B55" s="591"/>
      <c r="C55" s="515" t="s">
        <v>782</v>
      </c>
      <c r="D55" s="586">
        <f>D51/40</f>
        <v>35.950000000000003</v>
      </c>
      <c r="E55" s="586">
        <f>E51/8</f>
        <v>43.14</v>
      </c>
      <c r="F55" s="586"/>
      <c r="G55" s="586"/>
      <c r="H55" s="595"/>
      <c r="I55" s="517"/>
      <c r="J55" s="517"/>
      <c r="K55" s="511"/>
      <c r="L55" s="603"/>
      <c r="M55" s="513"/>
      <c r="N55" s="513"/>
      <c r="O55" s="513"/>
    </row>
    <row r="56" spans="1:16" s="516" customFormat="1" ht="12" x14ac:dyDescent="0.15">
      <c r="A56" s="539"/>
      <c r="B56" s="596"/>
      <c r="C56" s="597"/>
      <c r="D56" s="597"/>
      <c r="E56" s="597"/>
      <c r="F56" s="597"/>
      <c r="G56" s="605"/>
      <c r="H56" s="606"/>
      <c r="I56" s="517"/>
      <c r="J56" s="517"/>
      <c r="K56" s="511"/>
      <c r="L56" s="603"/>
      <c r="M56" s="513"/>
      <c r="N56" s="513"/>
      <c r="O56" s="513"/>
    </row>
    <row r="57" spans="1:16" s="516" customFormat="1" ht="12" x14ac:dyDescent="0.15">
      <c r="A57" s="539"/>
      <c r="B57" s="585"/>
      <c r="C57" s="515"/>
      <c r="D57" s="607" t="s">
        <v>861</v>
      </c>
      <c r="E57" s="579"/>
      <c r="F57" s="579"/>
      <c r="G57" s="579"/>
      <c r="H57" s="580"/>
      <c r="I57" s="517"/>
      <c r="J57" s="517"/>
      <c r="K57" s="511"/>
      <c r="L57" s="603"/>
      <c r="M57" s="513"/>
      <c r="N57" s="513"/>
      <c r="O57" s="513"/>
    </row>
    <row r="58" spans="1:16" s="516" customFormat="1" ht="12" x14ac:dyDescent="0.15">
      <c r="A58" s="539"/>
      <c r="B58" s="608">
        <v>31.45</v>
      </c>
      <c r="C58" s="515"/>
      <c r="D58" s="607" t="s">
        <v>862</v>
      </c>
      <c r="E58" s="579"/>
      <c r="F58" s="579"/>
      <c r="G58" s="579"/>
      <c r="H58" s="580"/>
      <c r="I58" s="517"/>
      <c r="J58" s="517"/>
      <c r="K58" s="511"/>
      <c r="L58" s="603"/>
      <c r="M58" s="513"/>
      <c r="N58" s="513"/>
      <c r="O58" s="513"/>
    </row>
    <row r="59" spans="1:16" s="516" customFormat="1" ht="12" x14ac:dyDescent="0.15">
      <c r="A59" s="539"/>
      <c r="B59" s="578" t="s">
        <v>860</v>
      </c>
      <c r="C59" s="515" t="s">
        <v>981</v>
      </c>
      <c r="D59" s="586"/>
      <c r="E59" s="586"/>
      <c r="F59" s="586"/>
      <c r="G59" s="586"/>
      <c r="H59" s="587"/>
      <c r="I59" s="517"/>
      <c r="J59" s="517"/>
      <c r="K59" s="511"/>
      <c r="L59" s="603"/>
      <c r="M59" s="513"/>
      <c r="N59" s="513"/>
      <c r="O59" s="513"/>
    </row>
    <row r="60" spans="1:16" s="516" customFormat="1" ht="12" x14ac:dyDescent="0.15">
      <c r="A60" s="539"/>
      <c r="B60" s="590" t="s">
        <v>946</v>
      </c>
      <c r="C60" s="518"/>
      <c r="D60" s="586">
        <f>B58*4</f>
        <v>125.8</v>
      </c>
      <c r="E60" s="586"/>
      <c r="F60" s="586"/>
      <c r="G60" s="586"/>
      <c r="H60" s="587"/>
      <c r="I60" s="517"/>
      <c r="J60" s="517"/>
      <c r="K60" s="511"/>
      <c r="L60" s="603"/>
      <c r="M60" s="513"/>
      <c r="N60" s="513"/>
      <c r="O60" s="513"/>
    </row>
    <row r="61" spans="1:16" s="516" customFormat="1" ht="12" x14ac:dyDescent="0.15">
      <c r="A61" s="539"/>
      <c r="B61" s="591" t="s">
        <v>238</v>
      </c>
      <c r="C61" s="518"/>
      <c r="D61" s="586">
        <v>0</v>
      </c>
      <c r="E61" s="586"/>
      <c r="F61" s="586"/>
      <c r="G61" s="586"/>
      <c r="H61" s="587"/>
      <c r="I61" s="517"/>
      <c r="J61" s="517"/>
      <c r="K61" s="511"/>
      <c r="L61" s="603"/>
      <c r="M61" s="513"/>
      <c r="N61" s="513"/>
      <c r="O61" s="513"/>
    </row>
    <row r="62" spans="1:16" s="516" customFormat="1" ht="12" x14ac:dyDescent="0.15">
      <c r="A62" s="539"/>
      <c r="B62" s="585" t="s">
        <v>239</v>
      </c>
      <c r="C62" s="515"/>
      <c r="D62" s="579">
        <f>D60+D61</f>
        <v>125.8</v>
      </c>
      <c r="E62" s="579"/>
      <c r="F62" s="586"/>
      <c r="G62" s="586"/>
      <c r="H62" s="580"/>
      <c r="I62" s="517"/>
      <c r="J62" s="517"/>
      <c r="K62" s="511"/>
      <c r="L62" s="603"/>
      <c r="M62" s="513"/>
      <c r="N62" s="513"/>
      <c r="O62" s="513"/>
    </row>
    <row r="63" spans="1:16" s="516" customFormat="1" ht="12" x14ac:dyDescent="0.15">
      <c r="A63" s="539"/>
      <c r="B63" s="591" t="s">
        <v>54</v>
      </c>
      <c r="C63" s="593">
        <v>0.4</v>
      </c>
      <c r="D63" s="586">
        <f>D62*C63</f>
        <v>50.32</v>
      </c>
      <c r="E63" s="586"/>
      <c r="F63" s="586"/>
      <c r="G63" s="586"/>
      <c r="H63" s="587"/>
      <c r="I63" s="517"/>
      <c r="J63" s="517"/>
      <c r="K63" s="511"/>
      <c r="L63" s="603"/>
      <c r="M63" s="513"/>
      <c r="N63" s="513"/>
      <c r="O63" s="513"/>
    </row>
    <row r="64" spans="1:16" s="516" customFormat="1" ht="12" x14ac:dyDescent="0.15">
      <c r="A64" s="539"/>
      <c r="B64" s="585" t="s">
        <v>214</v>
      </c>
      <c r="C64" s="515"/>
      <c r="D64" s="579">
        <f>D62+D63</f>
        <v>176.12</v>
      </c>
      <c r="E64" s="579"/>
      <c r="F64" s="586"/>
      <c r="G64" s="586"/>
      <c r="H64" s="580"/>
      <c r="I64" s="517"/>
      <c r="J64" s="517"/>
      <c r="K64" s="513"/>
      <c r="L64" s="603"/>
      <c r="M64" s="513"/>
      <c r="N64" s="513"/>
      <c r="O64" s="513"/>
      <c r="P64" s="513"/>
    </row>
    <row r="65" spans="1:16" s="516" customFormat="1" ht="12" x14ac:dyDescent="0.15">
      <c r="A65" s="539"/>
      <c r="B65" s="591" t="s">
        <v>48</v>
      </c>
      <c r="C65" s="518"/>
      <c r="D65" s="586"/>
      <c r="E65" s="586"/>
      <c r="F65" s="586"/>
      <c r="G65" s="586"/>
      <c r="H65" s="587"/>
      <c r="I65" s="517"/>
      <c r="J65" s="517"/>
      <c r="K65" s="511"/>
      <c r="L65" s="603"/>
      <c r="M65" s="513"/>
      <c r="N65" s="513"/>
      <c r="O65" s="513"/>
      <c r="P65" s="513"/>
    </row>
    <row r="66" spans="1:16" s="516" customFormat="1" ht="12" x14ac:dyDescent="0.15">
      <c r="A66" s="539"/>
      <c r="B66" s="591" t="s">
        <v>194</v>
      </c>
      <c r="C66" s="518"/>
      <c r="D66" s="586">
        <f>D64/40*50/12</f>
        <v>18.350000000000001</v>
      </c>
      <c r="E66" s="586"/>
      <c r="F66" s="586"/>
      <c r="G66" s="586"/>
      <c r="H66" s="587"/>
      <c r="I66" s="517"/>
      <c r="J66" s="517"/>
      <c r="K66" s="511"/>
      <c r="L66" s="603"/>
      <c r="M66" s="513"/>
      <c r="N66" s="513"/>
      <c r="O66" s="513"/>
      <c r="P66" s="513"/>
    </row>
    <row r="67" spans="1:16" s="516" customFormat="1" ht="12" x14ac:dyDescent="0.15">
      <c r="A67" s="539"/>
      <c r="B67" s="585" t="s">
        <v>195</v>
      </c>
      <c r="C67" s="515"/>
      <c r="D67" s="579">
        <f>D64+D66</f>
        <v>194.47</v>
      </c>
      <c r="E67" s="579"/>
      <c r="F67" s="579"/>
      <c r="G67" s="579"/>
      <c r="H67" s="580"/>
      <c r="I67" s="517"/>
      <c r="J67" s="517"/>
      <c r="K67" s="513"/>
      <c r="L67" s="603"/>
      <c r="M67" s="513"/>
      <c r="N67" s="513"/>
      <c r="O67" s="513"/>
      <c r="P67" s="513"/>
    </row>
    <row r="68" spans="1:16" s="516" customFormat="1" ht="12" x14ac:dyDescent="0.15">
      <c r="A68" s="539"/>
      <c r="B68" s="591"/>
      <c r="C68" s="515" t="s">
        <v>782</v>
      </c>
      <c r="D68" s="586">
        <f>D64/4</f>
        <v>44.03</v>
      </c>
      <c r="E68" s="586"/>
      <c r="F68" s="586"/>
      <c r="G68" s="586"/>
      <c r="H68" s="595"/>
      <c r="I68" s="517"/>
      <c r="J68" s="517"/>
      <c r="K68" s="513"/>
      <c r="L68" s="603"/>
      <c r="M68" s="513"/>
      <c r="N68" s="513"/>
      <c r="O68" s="513"/>
      <c r="P68" s="513"/>
    </row>
    <row r="69" spans="1:16" s="516" customFormat="1" ht="12" x14ac:dyDescent="0.15">
      <c r="A69" s="539"/>
      <c r="B69" s="596"/>
      <c r="C69" s="609"/>
      <c r="D69" s="586"/>
      <c r="E69" s="586"/>
      <c r="F69" s="586"/>
      <c r="G69" s="586"/>
      <c r="H69" s="595"/>
      <c r="I69" s="517"/>
      <c r="J69" s="517"/>
      <c r="K69" s="511"/>
      <c r="L69" s="603"/>
      <c r="M69" s="513"/>
      <c r="N69" s="513"/>
      <c r="O69" s="513"/>
      <c r="P69" s="513"/>
    </row>
    <row r="70" spans="1:16" s="516" customFormat="1" ht="21.75" customHeight="1" x14ac:dyDescent="0.15">
      <c r="A70" s="539"/>
      <c r="B70" s="591"/>
      <c r="C70" s="518"/>
      <c r="D70" s="667" t="s">
        <v>875</v>
      </c>
      <c r="E70" s="668"/>
      <c r="F70" s="669"/>
      <c r="G70" s="665" t="s">
        <v>802</v>
      </c>
      <c r="H70" s="666"/>
      <c r="I70" s="517"/>
      <c r="J70" s="517"/>
      <c r="M70" s="513"/>
      <c r="N70" s="513"/>
      <c r="O70" s="513"/>
      <c r="P70" s="513"/>
    </row>
    <row r="71" spans="1:16" s="516" customFormat="1" ht="12" x14ac:dyDescent="0.15">
      <c r="A71" s="539"/>
      <c r="B71" s="591"/>
      <c r="C71" s="518"/>
      <c r="D71" s="610"/>
      <c r="E71" s="586"/>
      <c r="F71" s="595"/>
      <c r="G71" s="610"/>
      <c r="H71" s="587"/>
      <c r="I71" s="517"/>
      <c r="J71" s="517"/>
      <c r="M71" s="513"/>
      <c r="N71" s="513"/>
      <c r="O71" s="513"/>
      <c r="P71" s="513"/>
    </row>
    <row r="72" spans="1:16" s="516" customFormat="1" ht="12" x14ac:dyDescent="0.15">
      <c r="A72" s="539"/>
      <c r="B72" s="590"/>
      <c r="C72" s="518"/>
      <c r="D72" s="611" t="s">
        <v>90</v>
      </c>
      <c r="E72" s="579" t="s">
        <v>90</v>
      </c>
      <c r="F72" s="612" t="s">
        <v>863</v>
      </c>
      <c r="G72" s="611" t="s">
        <v>89</v>
      </c>
      <c r="H72" s="580" t="s">
        <v>90</v>
      </c>
      <c r="I72" s="517"/>
      <c r="J72" s="517"/>
      <c r="M72" s="513"/>
      <c r="N72" s="513"/>
      <c r="O72" s="513"/>
      <c r="P72" s="513"/>
    </row>
    <row r="73" spans="1:16" s="516" customFormat="1" ht="12" x14ac:dyDescent="0.15">
      <c r="A73" s="539"/>
      <c r="B73" s="590"/>
      <c r="D73" s="613" t="s">
        <v>876</v>
      </c>
      <c r="E73" s="607" t="s">
        <v>93</v>
      </c>
      <c r="F73" s="612" t="s">
        <v>237</v>
      </c>
      <c r="G73" s="611" t="s">
        <v>94</v>
      </c>
      <c r="H73" s="580" t="s">
        <v>237</v>
      </c>
      <c r="I73" s="517"/>
      <c r="J73" s="517"/>
      <c r="M73" s="513"/>
      <c r="N73" s="513"/>
      <c r="O73" s="513"/>
      <c r="P73" s="513"/>
    </row>
    <row r="74" spans="1:16" s="516" customFormat="1" ht="12" x14ac:dyDescent="0.15">
      <c r="A74" s="539"/>
      <c r="B74" s="614">
        <v>29.51</v>
      </c>
      <c r="C74" s="615">
        <v>29.51</v>
      </c>
      <c r="D74" s="610"/>
      <c r="E74" s="586"/>
      <c r="F74" s="595"/>
      <c r="G74" s="616"/>
      <c r="H74" s="617"/>
      <c r="I74" s="517"/>
      <c r="J74" s="517"/>
      <c r="M74" s="513"/>
      <c r="N74" s="513"/>
      <c r="O74" s="513"/>
      <c r="P74" s="513"/>
    </row>
    <row r="75" spans="1:16" s="516" customFormat="1" ht="12" x14ac:dyDescent="0.15">
      <c r="A75" s="539"/>
      <c r="B75" s="590" t="s">
        <v>980</v>
      </c>
      <c r="C75" s="518"/>
      <c r="D75" s="610">
        <f>B74*4</f>
        <v>118.04</v>
      </c>
      <c r="E75" s="586">
        <f>D75*2</f>
        <v>236.08</v>
      </c>
      <c r="F75" s="595">
        <v>220.48</v>
      </c>
      <c r="G75" s="610">
        <f>C74*55</f>
        <v>1623.05</v>
      </c>
      <c r="H75" s="587">
        <v>218.08</v>
      </c>
      <c r="I75" s="517"/>
      <c r="J75" s="517"/>
      <c r="M75" s="513"/>
      <c r="N75" s="513"/>
      <c r="O75" s="513"/>
      <c r="P75" s="513"/>
    </row>
    <row r="76" spans="1:16" s="516" customFormat="1" ht="12" x14ac:dyDescent="0.15">
      <c r="A76" s="539"/>
      <c r="B76" s="591" t="s">
        <v>48</v>
      </c>
      <c r="C76" s="518"/>
      <c r="D76" s="610"/>
      <c r="E76" s="586"/>
      <c r="F76" s="595">
        <f>F75/8*3</f>
        <v>82.68</v>
      </c>
      <c r="G76" s="610">
        <f>G75/40*15</f>
        <v>608.64</v>
      </c>
      <c r="H76" s="587">
        <f>H75/8*3</f>
        <v>81.78</v>
      </c>
      <c r="I76" s="517"/>
      <c r="J76" s="517"/>
      <c r="M76" s="513"/>
      <c r="N76" s="513"/>
      <c r="O76" s="513"/>
      <c r="P76" s="513"/>
    </row>
    <row r="77" spans="1:16" s="516" customFormat="1" ht="12" x14ac:dyDescent="0.15">
      <c r="A77" s="539"/>
      <c r="B77" s="591" t="s">
        <v>194</v>
      </c>
      <c r="C77" s="518"/>
      <c r="D77" s="610">
        <f>D75/12</f>
        <v>9.84</v>
      </c>
      <c r="E77" s="586">
        <f>E75/12</f>
        <v>19.670000000000002</v>
      </c>
      <c r="F77" s="587">
        <f>F75/8*10/12</f>
        <v>22.97</v>
      </c>
      <c r="G77" s="616">
        <f>(G75)/40*50/12</f>
        <v>169.07</v>
      </c>
      <c r="H77" s="617">
        <f>(H75)/40*50/12</f>
        <v>22.72</v>
      </c>
      <c r="I77" s="517"/>
      <c r="J77" s="517"/>
      <c r="M77" s="513"/>
      <c r="N77" s="513"/>
      <c r="O77" s="513"/>
      <c r="P77" s="513"/>
    </row>
    <row r="78" spans="1:16" s="516" customFormat="1" ht="12" x14ac:dyDescent="0.15">
      <c r="A78" s="539"/>
      <c r="B78" s="585" t="s">
        <v>195</v>
      </c>
      <c r="C78" s="518"/>
      <c r="D78" s="618">
        <f t="shared" ref="D78:F78" si="11">SUM(D75:D77)</f>
        <v>127.88</v>
      </c>
      <c r="E78" s="597">
        <f t="shared" si="11"/>
        <v>255.75</v>
      </c>
      <c r="F78" s="619">
        <f t="shared" si="11"/>
        <v>326.13</v>
      </c>
      <c r="G78" s="618">
        <f>SUM(G75:G77)</f>
        <v>2400.7600000000002</v>
      </c>
      <c r="H78" s="619">
        <f>SUM(H75:H77)</f>
        <v>322.58</v>
      </c>
      <c r="I78" s="517"/>
      <c r="J78" s="517"/>
      <c r="M78" s="513"/>
      <c r="N78" s="513"/>
      <c r="O78" s="513"/>
      <c r="P78" s="513"/>
    </row>
    <row r="79" spans="1:16" s="516" customFormat="1" ht="12" x14ac:dyDescent="0.15">
      <c r="A79" s="539"/>
      <c r="B79" s="585"/>
      <c r="C79" s="518"/>
      <c r="D79" s="586"/>
      <c r="E79" s="586"/>
      <c r="F79" s="586"/>
      <c r="G79" s="586"/>
      <c r="H79" s="587"/>
      <c r="I79" s="517"/>
      <c r="J79" s="517"/>
      <c r="M79" s="513"/>
      <c r="N79" s="513"/>
      <c r="O79" s="513"/>
      <c r="P79" s="513"/>
    </row>
    <row r="80" spans="1:16" s="516" customFormat="1" ht="12" x14ac:dyDescent="0.15">
      <c r="A80" s="539"/>
      <c r="B80" s="590"/>
      <c r="C80" s="620" t="s">
        <v>878</v>
      </c>
      <c r="D80" s="621" t="s">
        <v>880</v>
      </c>
      <c r="E80" s="622" t="s">
        <v>879</v>
      </c>
      <c r="F80" s="586"/>
      <c r="G80" s="586"/>
      <c r="H80" s="595"/>
      <c r="I80" s="517"/>
      <c r="J80" s="517"/>
      <c r="K80" s="513"/>
      <c r="L80" s="603"/>
      <c r="M80" s="513"/>
      <c r="N80" s="513"/>
      <c r="O80" s="513"/>
      <c r="P80" s="513"/>
    </row>
    <row r="81" spans="1:16" s="516" customFormat="1" ht="12" x14ac:dyDescent="0.15">
      <c r="A81" s="539"/>
      <c r="B81" s="578" t="s">
        <v>807</v>
      </c>
      <c r="C81" s="586">
        <v>40.61</v>
      </c>
      <c r="D81" s="579">
        <v>2.5</v>
      </c>
      <c r="E81" s="586">
        <f>C81*D81</f>
        <v>101.53</v>
      </c>
      <c r="F81" s="579"/>
      <c r="G81" s="586"/>
      <c r="H81" s="537"/>
      <c r="I81" s="517"/>
      <c r="J81" s="517"/>
      <c r="K81" s="513"/>
      <c r="L81" s="603"/>
      <c r="M81" s="513"/>
      <c r="N81" s="513"/>
      <c r="O81" s="513"/>
      <c r="P81" s="513"/>
    </row>
    <row r="82" spans="1:16" s="516" customFormat="1" ht="12" x14ac:dyDescent="0.15">
      <c r="A82" s="539"/>
      <c r="B82" s="578"/>
      <c r="C82" s="586"/>
      <c r="D82" s="579"/>
      <c r="E82" s="586"/>
      <c r="F82" s="579"/>
      <c r="G82" s="586"/>
      <c r="H82" s="537"/>
      <c r="I82" s="517"/>
      <c r="J82" s="517"/>
      <c r="K82" s="513"/>
      <c r="L82" s="603"/>
      <c r="M82" s="513"/>
      <c r="N82" s="513"/>
      <c r="O82" s="513"/>
      <c r="P82" s="513"/>
    </row>
    <row r="83" spans="1:16" s="516" customFormat="1" ht="12" x14ac:dyDescent="0.15">
      <c r="A83" s="539"/>
      <c r="B83" s="578" t="s">
        <v>808</v>
      </c>
      <c r="C83" s="622" t="s">
        <v>877</v>
      </c>
      <c r="D83" s="623"/>
      <c r="E83" s="624"/>
      <c r="F83" s="622"/>
      <c r="G83" s="625"/>
      <c r="H83" s="537"/>
      <c r="I83" s="517"/>
      <c r="J83" s="517"/>
      <c r="K83" s="511"/>
      <c r="L83" s="603"/>
      <c r="M83" s="513"/>
      <c r="N83" s="513"/>
      <c r="O83" s="513"/>
      <c r="P83" s="513"/>
    </row>
    <row r="84" spans="1:16" s="516" customFormat="1" ht="12" x14ac:dyDescent="0.15">
      <c r="A84" s="539"/>
      <c r="B84" s="596"/>
      <c r="C84" s="597"/>
      <c r="D84" s="597"/>
      <c r="E84" s="597"/>
      <c r="F84" s="597"/>
      <c r="G84" s="605"/>
      <c r="H84" s="606"/>
      <c r="I84" s="517"/>
      <c r="J84" s="517"/>
      <c r="K84" s="511"/>
      <c r="L84" s="603"/>
      <c r="M84" s="513"/>
      <c r="N84" s="513"/>
      <c r="O84" s="513"/>
      <c r="P84" s="513"/>
    </row>
    <row r="85" spans="1:16" s="516" customFormat="1" ht="12" x14ac:dyDescent="0.15">
      <c r="A85" s="539"/>
      <c r="B85" s="626"/>
      <c r="C85" s="586"/>
      <c r="D85" s="586"/>
      <c r="E85" s="586"/>
      <c r="F85" s="586"/>
      <c r="G85" s="625"/>
      <c r="H85" s="518"/>
      <c r="I85" s="517"/>
      <c r="J85" s="517"/>
      <c r="K85" s="513"/>
      <c r="L85" s="603"/>
      <c r="M85" s="513"/>
      <c r="N85" s="513"/>
      <c r="O85" s="513"/>
      <c r="P85" s="513"/>
    </row>
    <row r="86" spans="1:16" s="513" customFormat="1" ht="12" x14ac:dyDescent="0.15">
      <c r="A86" s="512"/>
      <c r="E86" s="514"/>
      <c r="I86" s="514"/>
      <c r="J86" s="514"/>
      <c r="L86" s="603"/>
    </row>
    <row r="87" spans="1:16" s="513" customFormat="1" ht="12" x14ac:dyDescent="0.15">
      <c r="A87" s="512"/>
      <c r="E87" s="514"/>
      <c r="I87" s="514"/>
      <c r="J87" s="514"/>
      <c r="L87" s="603"/>
    </row>
    <row r="88" spans="1:16" s="513" customFormat="1" ht="12" x14ac:dyDescent="0.15">
      <c r="A88" s="512"/>
      <c r="E88" s="514"/>
      <c r="I88" s="514"/>
      <c r="J88" s="514"/>
      <c r="L88" s="603"/>
    </row>
    <row r="89" spans="1:16" s="513" customFormat="1" ht="12" x14ac:dyDescent="0.15">
      <c r="A89" s="512"/>
      <c r="E89" s="514"/>
      <c r="I89" s="514"/>
      <c r="J89" s="514"/>
      <c r="L89" s="603"/>
    </row>
    <row r="90" spans="1:16" s="513" customFormat="1" ht="12" x14ac:dyDescent="0.15">
      <c r="A90" s="512"/>
      <c r="E90" s="514"/>
      <c r="I90" s="514"/>
      <c r="J90" s="514"/>
      <c r="L90" s="603"/>
    </row>
    <row r="91" spans="1:16" s="513" customFormat="1" ht="12" x14ac:dyDescent="0.15">
      <c r="A91" s="512"/>
      <c r="E91" s="514"/>
      <c r="I91" s="514"/>
      <c r="J91" s="514"/>
      <c r="L91" s="603"/>
    </row>
    <row r="92" spans="1:16" s="513" customFormat="1" ht="12" x14ac:dyDescent="0.15">
      <c r="A92" s="512"/>
      <c r="E92" s="514"/>
      <c r="I92" s="514"/>
      <c r="J92" s="514"/>
      <c r="L92" s="603"/>
    </row>
    <row r="93" spans="1:16" s="513" customFormat="1" ht="12" x14ac:dyDescent="0.15">
      <c r="A93" s="512"/>
      <c r="E93" s="514"/>
      <c r="I93" s="514"/>
      <c r="J93" s="514"/>
      <c r="L93" s="603"/>
    </row>
    <row r="94" spans="1:16" s="513" customFormat="1" ht="12" x14ac:dyDescent="0.15">
      <c r="A94" s="512"/>
      <c r="E94" s="514"/>
      <c r="I94" s="514"/>
      <c r="J94" s="514"/>
      <c r="L94" s="603"/>
    </row>
    <row r="95" spans="1:16" s="513" customFormat="1" ht="12" x14ac:dyDescent="0.15">
      <c r="A95" s="512"/>
      <c r="E95" s="514"/>
      <c r="I95" s="514"/>
      <c r="J95" s="514"/>
      <c r="L95" s="603"/>
    </row>
    <row r="96" spans="1:16" s="513" customFormat="1" ht="12" x14ac:dyDescent="0.15">
      <c r="A96" s="512"/>
      <c r="E96" s="514"/>
      <c r="I96" s="514"/>
      <c r="J96" s="514"/>
      <c r="L96" s="603"/>
    </row>
    <row r="97" spans="1:12" s="513" customFormat="1" ht="12" x14ac:dyDescent="0.15">
      <c r="A97" s="512"/>
      <c r="E97" s="514"/>
      <c r="I97" s="514"/>
      <c r="J97" s="514"/>
      <c r="L97" s="603"/>
    </row>
    <row r="98" spans="1:12" s="513" customFormat="1" ht="12" x14ac:dyDescent="0.15">
      <c r="A98" s="512"/>
      <c r="E98" s="514"/>
      <c r="I98" s="514"/>
      <c r="J98" s="514"/>
      <c r="L98" s="603"/>
    </row>
    <row r="99" spans="1:12" s="513" customFormat="1" ht="12" x14ac:dyDescent="0.15">
      <c r="A99" s="512"/>
      <c r="E99" s="514"/>
      <c r="I99" s="514"/>
      <c r="J99" s="514"/>
      <c r="L99" s="603"/>
    </row>
    <row r="100" spans="1:12" s="513" customFormat="1" ht="12" x14ac:dyDescent="0.15">
      <c r="A100" s="512"/>
      <c r="E100" s="514"/>
      <c r="I100" s="514"/>
      <c r="J100" s="514"/>
      <c r="L100" s="603"/>
    </row>
    <row r="101" spans="1:12" s="513" customFormat="1" ht="12" x14ac:dyDescent="0.15">
      <c r="A101" s="512"/>
      <c r="E101" s="514"/>
      <c r="I101" s="514"/>
      <c r="J101" s="514"/>
      <c r="L101" s="603"/>
    </row>
    <row r="102" spans="1:12" s="513" customFormat="1" ht="12" x14ac:dyDescent="0.15">
      <c r="A102" s="512"/>
      <c r="E102" s="514"/>
      <c r="I102" s="514"/>
      <c r="J102" s="514"/>
      <c r="L102" s="603"/>
    </row>
    <row r="103" spans="1:12" s="513" customFormat="1" ht="12" x14ac:dyDescent="0.15">
      <c r="A103" s="512"/>
      <c r="E103" s="514"/>
      <c r="I103" s="514"/>
      <c r="J103" s="514"/>
      <c r="L103" s="603"/>
    </row>
    <row r="104" spans="1:12" s="513" customFormat="1" ht="12" x14ac:dyDescent="0.15">
      <c r="A104" s="512"/>
      <c r="E104" s="514"/>
      <c r="I104" s="514"/>
      <c r="J104" s="514"/>
      <c r="L104" s="603"/>
    </row>
    <row r="105" spans="1:12" s="513" customFormat="1" ht="12" x14ac:dyDescent="0.15">
      <c r="A105" s="512"/>
      <c r="E105" s="514"/>
      <c r="I105" s="514"/>
      <c r="J105" s="514"/>
      <c r="L105" s="603"/>
    </row>
    <row r="106" spans="1:12" s="513" customFormat="1" ht="12" x14ac:dyDescent="0.15">
      <c r="A106" s="512"/>
      <c r="E106" s="514"/>
      <c r="I106" s="514"/>
      <c r="J106" s="514"/>
      <c r="L106" s="603"/>
    </row>
    <row r="107" spans="1:12" s="513" customFormat="1" ht="12" x14ac:dyDescent="0.15">
      <c r="A107" s="512"/>
      <c r="E107" s="514"/>
      <c r="I107" s="514"/>
      <c r="J107" s="514"/>
      <c r="L107" s="603"/>
    </row>
    <row r="108" spans="1:12" s="513" customFormat="1" ht="12" x14ac:dyDescent="0.15">
      <c r="A108" s="512"/>
      <c r="E108" s="514"/>
      <c r="I108" s="514"/>
      <c r="J108" s="514"/>
      <c r="L108" s="603"/>
    </row>
    <row r="109" spans="1:12" s="513" customFormat="1" ht="12" x14ac:dyDescent="0.15">
      <c r="A109" s="512"/>
      <c r="E109" s="514"/>
      <c r="I109" s="514"/>
      <c r="J109" s="514"/>
      <c r="L109" s="603"/>
    </row>
    <row r="110" spans="1:12" s="513" customFormat="1" ht="12" x14ac:dyDescent="0.15">
      <c r="A110" s="512"/>
      <c r="E110" s="514"/>
      <c r="I110" s="514"/>
      <c r="J110" s="514"/>
      <c r="L110" s="603"/>
    </row>
    <row r="111" spans="1:12" s="513" customFormat="1" ht="12" x14ac:dyDescent="0.15">
      <c r="A111" s="512"/>
      <c r="E111" s="514"/>
      <c r="I111" s="514"/>
      <c r="J111" s="514"/>
      <c r="L111" s="603"/>
    </row>
    <row r="112" spans="1:12" s="513" customFormat="1" ht="12" x14ac:dyDescent="0.15">
      <c r="A112" s="512"/>
      <c r="E112" s="514"/>
      <c r="I112" s="514"/>
      <c r="J112" s="514"/>
      <c r="L112" s="603"/>
    </row>
    <row r="113" spans="1:12" s="513" customFormat="1" ht="12" x14ac:dyDescent="0.15">
      <c r="A113" s="512"/>
      <c r="E113" s="514"/>
      <c r="I113" s="514"/>
      <c r="J113" s="514"/>
      <c r="L113" s="603"/>
    </row>
    <row r="114" spans="1:12" s="513" customFormat="1" ht="12" x14ac:dyDescent="0.15">
      <c r="A114" s="512"/>
      <c r="E114" s="514"/>
      <c r="I114" s="514"/>
      <c r="J114" s="514"/>
      <c r="L114" s="603"/>
    </row>
    <row r="115" spans="1:12" s="513" customFormat="1" ht="12" x14ac:dyDescent="0.15">
      <c r="A115" s="512"/>
      <c r="E115" s="514"/>
      <c r="I115" s="514"/>
      <c r="J115" s="514"/>
      <c r="L115" s="603"/>
    </row>
    <row r="116" spans="1:12" s="513" customFormat="1" ht="12" x14ac:dyDescent="0.15">
      <c r="A116" s="512"/>
      <c r="E116" s="514"/>
      <c r="I116" s="514"/>
      <c r="J116" s="514"/>
      <c r="L116" s="603"/>
    </row>
    <row r="117" spans="1:12" s="513" customFormat="1" ht="12" x14ac:dyDescent="0.15">
      <c r="A117" s="512"/>
      <c r="E117" s="514"/>
      <c r="I117" s="514"/>
      <c r="J117" s="514"/>
      <c r="L117" s="603"/>
    </row>
    <row r="118" spans="1:12" s="513" customFormat="1" ht="12" x14ac:dyDescent="0.15">
      <c r="A118" s="512"/>
      <c r="E118" s="514"/>
      <c r="I118" s="514"/>
      <c r="J118" s="514"/>
      <c r="L118" s="603"/>
    </row>
    <row r="119" spans="1:12" s="513" customFormat="1" ht="12" x14ac:dyDescent="0.15">
      <c r="A119" s="512"/>
      <c r="E119" s="514"/>
      <c r="I119" s="514"/>
      <c r="J119" s="514"/>
      <c r="L119" s="603"/>
    </row>
    <row r="120" spans="1:12" s="513" customFormat="1" ht="12" x14ac:dyDescent="0.15">
      <c r="A120" s="512"/>
      <c r="E120" s="514"/>
      <c r="I120" s="514"/>
      <c r="J120" s="514"/>
      <c r="L120" s="603"/>
    </row>
    <row r="121" spans="1:12" s="513" customFormat="1" ht="12" x14ac:dyDescent="0.15">
      <c r="A121" s="512"/>
      <c r="E121" s="514"/>
      <c r="I121" s="514"/>
      <c r="J121" s="514"/>
      <c r="L121" s="603"/>
    </row>
    <row r="122" spans="1:12" s="513" customFormat="1" ht="12" x14ac:dyDescent="0.15">
      <c r="A122" s="512"/>
      <c r="E122" s="514"/>
      <c r="I122" s="514"/>
      <c r="J122" s="514"/>
      <c r="L122" s="603"/>
    </row>
    <row r="123" spans="1:12" s="513" customFormat="1" ht="12" x14ac:dyDescent="0.15">
      <c r="A123" s="512"/>
      <c r="E123" s="514"/>
      <c r="I123" s="514"/>
      <c r="J123" s="514"/>
      <c r="L123" s="603"/>
    </row>
    <row r="124" spans="1:12" s="513" customFormat="1" ht="12" x14ac:dyDescent="0.15">
      <c r="A124" s="512"/>
      <c r="E124" s="514"/>
      <c r="I124" s="514"/>
      <c r="J124" s="514"/>
      <c r="L124" s="603"/>
    </row>
    <row r="125" spans="1:12" s="513" customFormat="1" ht="12" x14ac:dyDescent="0.15">
      <c r="A125" s="512"/>
      <c r="E125" s="514"/>
      <c r="I125" s="514"/>
      <c r="J125" s="514"/>
      <c r="L125" s="603"/>
    </row>
    <row r="126" spans="1:12" s="513" customFormat="1" ht="12" x14ac:dyDescent="0.15">
      <c r="A126" s="512"/>
      <c r="E126" s="514"/>
      <c r="I126" s="514"/>
      <c r="J126" s="514"/>
      <c r="L126" s="603"/>
    </row>
    <row r="127" spans="1:12" s="513" customFormat="1" ht="12" x14ac:dyDescent="0.15">
      <c r="A127" s="512"/>
      <c r="E127" s="514"/>
      <c r="I127" s="514"/>
      <c r="J127" s="514"/>
      <c r="L127" s="603"/>
    </row>
    <row r="128" spans="1:12" s="513" customFormat="1" ht="12" x14ac:dyDescent="0.15">
      <c r="A128" s="512"/>
      <c r="E128" s="514"/>
      <c r="I128" s="514"/>
      <c r="J128" s="514"/>
      <c r="L128" s="603"/>
    </row>
    <row r="129" spans="1:16" s="513" customFormat="1" ht="12" x14ac:dyDescent="0.15">
      <c r="A129" s="512"/>
      <c r="E129" s="514"/>
      <c r="I129" s="514"/>
      <c r="J129" s="514"/>
      <c r="L129" s="603"/>
    </row>
    <row r="130" spans="1:16" s="513" customFormat="1" ht="12" x14ac:dyDescent="0.15">
      <c r="A130" s="512"/>
      <c r="E130" s="514"/>
      <c r="I130" s="514"/>
      <c r="J130" s="514"/>
      <c r="L130" s="603"/>
    </row>
    <row r="131" spans="1:16" s="513" customFormat="1" ht="12" x14ac:dyDescent="0.15">
      <c r="A131" s="512"/>
      <c r="E131" s="514"/>
      <c r="I131" s="514"/>
      <c r="J131" s="514"/>
      <c r="L131" s="603"/>
    </row>
    <row r="132" spans="1:16" s="513" customFormat="1" ht="12" x14ac:dyDescent="0.15">
      <c r="A132" s="512"/>
      <c r="E132" s="514"/>
      <c r="I132" s="514"/>
      <c r="J132" s="514"/>
      <c r="L132" s="603"/>
    </row>
    <row r="133" spans="1:16" s="513" customFormat="1" ht="12" x14ac:dyDescent="0.15">
      <c r="A133" s="512"/>
      <c r="E133" s="514"/>
      <c r="I133" s="514"/>
      <c r="J133" s="514"/>
      <c r="L133" s="603"/>
    </row>
    <row r="134" spans="1:16" s="513" customFormat="1" ht="12" x14ac:dyDescent="0.15">
      <c r="A134" s="512"/>
      <c r="E134" s="514"/>
      <c r="I134" s="514"/>
      <c r="J134" s="514"/>
      <c r="L134" s="603"/>
    </row>
    <row r="135" spans="1:16" s="513" customFormat="1" ht="12" x14ac:dyDescent="0.15">
      <c r="A135" s="512"/>
      <c r="E135" s="514"/>
      <c r="I135" s="514"/>
      <c r="J135" s="514"/>
      <c r="L135" s="603"/>
    </row>
    <row r="136" spans="1:16" s="513" customFormat="1" ht="12" x14ac:dyDescent="0.15">
      <c r="A136" s="512"/>
      <c r="E136" s="514"/>
      <c r="I136" s="514"/>
      <c r="J136" s="514"/>
      <c r="L136" s="603"/>
    </row>
    <row r="137" spans="1:16" s="513" customFormat="1" ht="12" x14ac:dyDescent="0.15">
      <c r="A137" s="512"/>
      <c r="E137" s="514"/>
      <c r="I137" s="514"/>
      <c r="J137" s="514"/>
      <c r="L137" s="603"/>
    </row>
    <row r="138" spans="1:16" s="513" customFormat="1" ht="12" x14ac:dyDescent="0.15">
      <c r="A138" s="512"/>
      <c r="E138" s="514"/>
      <c r="I138" s="514"/>
      <c r="J138" s="514"/>
      <c r="L138" s="603"/>
    </row>
    <row r="139" spans="1:16" s="513" customFormat="1" ht="12" x14ac:dyDescent="0.15">
      <c r="A139" s="512"/>
      <c r="E139" s="514"/>
      <c r="I139" s="514"/>
      <c r="J139" s="514"/>
      <c r="L139" s="603"/>
    </row>
    <row r="140" spans="1:16" s="513" customFormat="1" ht="12" x14ac:dyDescent="0.15">
      <c r="A140" s="512"/>
      <c r="E140" s="514"/>
      <c r="I140" s="514"/>
      <c r="J140" s="514"/>
      <c r="K140" s="519"/>
      <c r="L140" s="627"/>
      <c r="M140" s="519"/>
      <c r="N140" s="519"/>
      <c r="O140" s="519"/>
      <c r="P140" s="519"/>
    </row>
    <row r="141" spans="1:16" s="513" customFormat="1" ht="12" x14ac:dyDescent="0.15">
      <c r="A141" s="512"/>
      <c r="E141" s="514"/>
      <c r="I141" s="514"/>
      <c r="J141" s="514"/>
      <c r="K141" s="519"/>
      <c r="L141" s="627"/>
      <c r="M141" s="519"/>
      <c r="N141" s="519"/>
      <c r="O141" s="519"/>
      <c r="P141" s="519"/>
    </row>
    <row r="142" spans="1:16" s="513" customFormat="1" ht="12" x14ac:dyDescent="0.15">
      <c r="A142" s="512"/>
      <c r="E142" s="514"/>
      <c r="I142" s="514"/>
      <c r="J142" s="514"/>
      <c r="K142" s="519"/>
      <c r="L142" s="627"/>
      <c r="M142" s="519"/>
      <c r="N142" s="519"/>
      <c r="O142" s="519"/>
      <c r="P142" s="519"/>
    </row>
    <row r="143" spans="1:16" s="513" customFormat="1" ht="12" x14ac:dyDescent="0.15">
      <c r="A143" s="512"/>
      <c r="E143" s="514"/>
      <c r="I143" s="514"/>
      <c r="J143" s="514"/>
      <c r="K143" s="519"/>
      <c r="L143" s="627"/>
      <c r="M143" s="519"/>
      <c r="N143" s="519"/>
      <c r="O143" s="519"/>
      <c r="P143" s="519"/>
    </row>
    <row r="144" spans="1:16" s="513" customFormat="1" ht="12" x14ac:dyDescent="0.15">
      <c r="A144" s="512"/>
      <c r="E144" s="514"/>
      <c r="I144" s="514"/>
      <c r="J144" s="514"/>
      <c r="K144" s="519"/>
      <c r="L144" s="627"/>
      <c r="M144" s="519"/>
      <c r="N144" s="519"/>
      <c r="O144" s="519"/>
      <c r="P144" s="519"/>
    </row>
    <row r="145" spans="1:16" s="513" customFormat="1" ht="12" x14ac:dyDescent="0.15">
      <c r="A145" s="512"/>
      <c r="E145" s="514"/>
      <c r="I145" s="514"/>
      <c r="J145" s="514"/>
      <c r="K145" s="519"/>
      <c r="L145" s="627"/>
      <c r="M145" s="519"/>
      <c r="N145" s="519"/>
      <c r="O145" s="519"/>
      <c r="P145" s="519"/>
    </row>
    <row r="146" spans="1:16" s="513" customFormat="1" ht="12" x14ac:dyDescent="0.15">
      <c r="A146" s="512"/>
      <c r="E146" s="514"/>
      <c r="I146" s="514"/>
      <c r="J146" s="514"/>
      <c r="K146" s="519"/>
      <c r="L146" s="627"/>
      <c r="M146" s="519"/>
      <c r="N146" s="519"/>
      <c r="O146" s="519"/>
      <c r="P146" s="519"/>
    </row>
    <row r="147" spans="1:16" s="513" customFormat="1" ht="12" x14ac:dyDescent="0.15">
      <c r="A147" s="512"/>
      <c r="E147" s="514"/>
      <c r="I147" s="514"/>
      <c r="J147" s="514"/>
      <c r="K147" s="519"/>
      <c r="L147" s="627"/>
      <c r="M147" s="519"/>
      <c r="N147" s="519"/>
      <c r="O147" s="519"/>
      <c r="P147" s="519"/>
    </row>
    <row r="148" spans="1:16" s="513" customFormat="1" ht="12" x14ac:dyDescent="0.15">
      <c r="A148" s="512"/>
      <c r="E148" s="514"/>
      <c r="I148" s="514"/>
      <c r="J148" s="514"/>
      <c r="K148" s="519"/>
      <c r="L148" s="627"/>
      <c r="M148" s="519"/>
      <c r="N148" s="519"/>
      <c r="O148" s="519"/>
      <c r="P148" s="519"/>
    </row>
    <row r="149" spans="1:16" s="513" customFormat="1" ht="12" x14ac:dyDescent="0.15">
      <c r="A149" s="512"/>
      <c r="E149" s="514"/>
      <c r="I149" s="514"/>
      <c r="J149" s="514"/>
      <c r="K149" s="519"/>
      <c r="L149" s="627"/>
      <c r="M149" s="519"/>
      <c r="N149" s="519"/>
      <c r="O149" s="519"/>
      <c r="P149" s="519"/>
    </row>
    <row r="150" spans="1:16" s="513" customFormat="1" ht="12" x14ac:dyDescent="0.15">
      <c r="A150" s="512"/>
      <c r="E150" s="514"/>
      <c r="I150" s="514"/>
      <c r="J150" s="514"/>
      <c r="K150" s="519"/>
      <c r="L150" s="627"/>
      <c r="M150" s="519"/>
      <c r="N150" s="519"/>
      <c r="O150" s="519"/>
      <c r="P150" s="519"/>
    </row>
    <row r="151" spans="1:16" s="513" customFormat="1" ht="12" x14ac:dyDescent="0.15">
      <c r="A151" s="512"/>
      <c r="E151" s="514"/>
      <c r="I151" s="514"/>
      <c r="J151" s="514"/>
      <c r="K151" s="519"/>
      <c r="L151" s="627"/>
      <c r="M151" s="519"/>
      <c r="N151" s="519"/>
      <c r="O151" s="519"/>
      <c r="P151" s="519"/>
    </row>
    <row r="152" spans="1:16" s="513" customFormat="1" ht="12" x14ac:dyDescent="0.15">
      <c r="A152" s="512"/>
      <c r="E152" s="514"/>
      <c r="I152" s="514"/>
      <c r="J152" s="514"/>
      <c r="K152" s="519"/>
      <c r="L152" s="627"/>
      <c r="M152" s="519"/>
      <c r="N152" s="519"/>
      <c r="O152" s="519"/>
      <c r="P152" s="519"/>
    </row>
    <row r="153" spans="1:16" s="513" customFormat="1" ht="12" x14ac:dyDescent="0.15">
      <c r="A153" s="512"/>
      <c r="E153" s="514"/>
      <c r="I153" s="514"/>
      <c r="J153" s="514"/>
      <c r="K153" s="519"/>
      <c r="L153" s="627"/>
      <c r="M153" s="519"/>
      <c r="N153" s="519"/>
      <c r="O153" s="519"/>
      <c r="P153" s="519"/>
    </row>
    <row r="154" spans="1:16" s="513" customFormat="1" ht="12" x14ac:dyDescent="0.15">
      <c r="A154" s="512"/>
      <c r="E154" s="514"/>
      <c r="I154" s="514"/>
      <c r="J154" s="514"/>
      <c r="K154" s="519"/>
      <c r="L154" s="627"/>
      <c r="M154" s="519"/>
      <c r="N154" s="519"/>
      <c r="O154" s="519"/>
      <c r="P154" s="519"/>
    </row>
    <row r="2812" spans="14:14" x14ac:dyDescent="0.15">
      <c r="N2812" s="519">
        <f>SUM(M13:M13)*N$8</f>
        <v>0</v>
      </c>
    </row>
  </sheetData>
  <mergeCells count="12">
    <mergeCell ref="G70:H70"/>
    <mergeCell ref="D70:F70"/>
    <mergeCell ref="L32:N33"/>
    <mergeCell ref="L35:N36"/>
    <mergeCell ref="L37:N38"/>
    <mergeCell ref="L39:N40"/>
    <mergeCell ref="L41:N43"/>
    <mergeCell ref="A24:P24"/>
    <mergeCell ref="D6:F6"/>
    <mergeCell ref="G6:K6"/>
    <mergeCell ref="A1:P1"/>
    <mergeCell ref="B25:P25"/>
  </mergeCells>
  <phoneticPr fontId="0" type="noConversion"/>
  <printOptions gridLines="1"/>
  <pageMargins left="0.35433070866141736" right="0.35433070866141736" top="0.70866141732283472" bottom="0.62992125984251968" header="0.51181102362204722" footer="0.23622047244094491"/>
  <pageSetup paperSize="8" scale="85" fitToHeight="11" orientation="portrait" r:id="rId1"/>
  <headerFooter alignWithMargins="0">
    <oddFooter>&amp;L&amp;"Arial Narrow,Italic"&amp;8&amp;F-Cast Fees and Fringes-&amp;D&amp;R&amp;"Arial Narrow,Italic"&amp;8Page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workbookViewId="0">
      <selection activeCell="G31" sqref="G31"/>
    </sheetView>
  </sheetViews>
  <sheetFormatPr baseColWidth="10" defaultColWidth="8.7109375" defaultRowHeight="14" x14ac:dyDescent="0.2"/>
  <cols>
    <col min="4" max="4" width="20.140625" customWidth="1"/>
  </cols>
  <sheetData>
    <row r="1" spans="1:7" ht="16" x14ac:dyDescent="0.2">
      <c r="A1" s="670" t="s">
        <v>828</v>
      </c>
      <c r="B1" s="670"/>
      <c r="C1" s="670"/>
      <c r="D1" s="670"/>
      <c r="E1" s="670"/>
      <c r="F1" s="670"/>
      <c r="G1" s="670"/>
    </row>
    <row r="2" spans="1:7" x14ac:dyDescent="0.2">
      <c r="A2" s="441"/>
      <c r="B2" s="441"/>
      <c r="C2" s="441"/>
      <c r="D2" s="441"/>
      <c r="E2" s="447" t="s">
        <v>831</v>
      </c>
      <c r="F2" s="448" t="s">
        <v>332</v>
      </c>
      <c r="G2" s="448" t="s">
        <v>813</v>
      </c>
    </row>
    <row r="3" spans="1:7" x14ac:dyDescent="0.2">
      <c r="A3" s="441"/>
      <c r="B3" s="435" t="s">
        <v>827</v>
      </c>
      <c r="C3" s="441"/>
      <c r="D3" s="441"/>
      <c r="E3" s="449"/>
      <c r="F3" s="450"/>
      <c r="G3" s="450"/>
    </row>
    <row r="5" spans="1:7" x14ac:dyDescent="0.2">
      <c r="A5" s="434"/>
      <c r="B5" s="470" t="s">
        <v>814</v>
      </c>
      <c r="C5" s="471"/>
      <c r="D5" s="471"/>
      <c r="E5" s="471"/>
      <c r="F5" s="471"/>
      <c r="G5" s="471"/>
    </row>
    <row r="6" spans="1:7" x14ac:dyDescent="0.2">
      <c r="A6" s="434"/>
      <c r="B6" s="434"/>
      <c r="C6" s="436" t="s">
        <v>822</v>
      </c>
      <c r="D6" s="434"/>
      <c r="E6" s="434"/>
      <c r="F6" s="434"/>
      <c r="G6" s="434" t="s">
        <v>813</v>
      </c>
    </row>
    <row r="7" spans="1:7" x14ac:dyDescent="0.2">
      <c r="A7" s="434"/>
      <c r="B7" s="434"/>
      <c r="C7" s="434"/>
      <c r="D7" s="437" t="s">
        <v>815</v>
      </c>
      <c r="E7" s="434"/>
      <c r="F7" s="434"/>
      <c r="G7" s="434">
        <f>E7*F7</f>
        <v>0</v>
      </c>
    </row>
    <row r="8" spans="1:7" x14ac:dyDescent="0.2">
      <c r="A8" s="434"/>
      <c r="B8" s="434"/>
      <c r="C8" s="434"/>
      <c r="D8" s="437" t="s">
        <v>816</v>
      </c>
      <c r="E8" s="434"/>
      <c r="F8" s="434"/>
      <c r="G8" s="434">
        <f t="shared" ref="G8:G10" si="0">E8*F8</f>
        <v>0</v>
      </c>
    </row>
    <row r="9" spans="1:7" x14ac:dyDescent="0.2">
      <c r="A9" s="434"/>
      <c r="B9" s="434"/>
      <c r="C9" s="434"/>
      <c r="D9" s="437" t="s">
        <v>817</v>
      </c>
      <c r="E9" s="434"/>
      <c r="F9" s="434"/>
      <c r="G9" s="434">
        <f t="shared" si="0"/>
        <v>0</v>
      </c>
    </row>
    <row r="10" spans="1:7" x14ac:dyDescent="0.2">
      <c r="A10" s="434"/>
      <c r="B10" s="434"/>
      <c r="C10" s="434"/>
      <c r="D10" s="437" t="s">
        <v>818</v>
      </c>
      <c r="E10" s="434"/>
      <c r="F10" s="434"/>
      <c r="G10" s="434">
        <f t="shared" si="0"/>
        <v>0</v>
      </c>
    </row>
    <row r="11" spans="1:7" x14ac:dyDescent="0.2">
      <c r="C11" s="436" t="s">
        <v>823</v>
      </c>
      <c r="D11" s="434"/>
    </row>
    <row r="12" spans="1:7" x14ac:dyDescent="0.2">
      <c r="C12" s="434"/>
      <c r="D12" s="437" t="s">
        <v>819</v>
      </c>
      <c r="G12" s="434">
        <f t="shared" ref="G12:G13" si="1">E12*F12</f>
        <v>0</v>
      </c>
    </row>
    <row r="13" spans="1:7" x14ac:dyDescent="0.2">
      <c r="C13" s="434"/>
      <c r="D13" s="437" t="s">
        <v>820</v>
      </c>
      <c r="G13" s="434">
        <f t="shared" si="1"/>
        <v>0</v>
      </c>
    </row>
    <row r="14" spans="1:7" x14ac:dyDescent="0.2">
      <c r="B14" s="434"/>
      <c r="C14" s="436" t="s">
        <v>824</v>
      </c>
      <c r="D14" s="434"/>
      <c r="E14" s="434"/>
      <c r="F14" s="434"/>
      <c r="G14" s="434"/>
    </row>
    <row r="15" spans="1:7" x14ac:dyDescent="0.2">
      <c r="B15" s="434"/>
      <c r="C15" s="434"/>
      <c r="D15" s="437" t="s">
        <v>821</v>
      </c>
      <c r="E15" s="434"/>
      <c r="F15" s="434"/>
      <c r="G15" s="434">
        <f>E15*F15</f>
        <v>0</v>
      </c>
    </row>
    <row r="16" spans="1:7" x14ac:dyDescent="0.2">
      <c r="B16" s="434"/>
      <c r="C16" s="436" t="s">
        <v>825</v>
      </c>
      <c r="D16" s="434"/>
      <c r="E16" s="434"/>
      <c r="F16" s="434"/>
      <c r="G16" s="434"/>
    </row>
    <row r="17" spans="2:7" s="434" customFormat="1" x14ac:dyDescent="0.2">
      <c r="C17" s="436"/>
      <c r="D17" s="437" t="s">
        <v>832</v>
      </c>
      <c r="G17" s="434">
        <f>E17*F17</f>
        <v>0</v>
      </c>
    </row>
    <row r="18" spans="2:7" s="434" customFormat="1" x14ac:dyDescent="0.2">
      <c r="C18" s="436"/>
    </row>
    <row r="20" spans="2:7" x14ac:dyDescent="0.2">
      <c r="B20" s="436"/>
      <c r="C20" s="436"/>
      <c r="D20" s="442" t="s">
        <v>304</v>
      </c>
      <c r="E20" s="436"/>
      <c r="F20" s="443"/>
      <c r="G20" s="440">
        <f>SUM(G6:G19)</f>
        <v>0</v>
      </c>
    </row>
    <row r="21" spans="2:7" x14ac:dyDescent="0.2">
      <c r="B21" s="436"/>
      <c r="C21" s="436"/>
      <c r="D21" s="442"/>
      <c r="E21" s="436"/>
      <c r="F21" s="443"/>
      <c r="G21" s="443"/>
    </row>
    <row r="22" spans="2:7" x14ac:dyDescent="0.2">
      <c r="B22" s="470" t="s">
        <v>826</v>
      </c>
      <c r="C22" s="471"/>
      <c r="D22" s="471"/>
      <c r="E22" s="471"/>
      <c r="F22" s="471"/>
      <c r="G22" s="471"/>
    </row>
    <row r="23" spans="2:7" x14ac:dyDescent="0.2">
      <c r="B23" s="434"/>
      <c r="C23" s="436" t="s">
        <v>829</v>
      </c>
      <c r="D23" s="437"/>
      <c r="E23" s="434"/>
      <c r="F23" s="434"/>
      <c r="G23" s="434" t="s">
        <v>813</v>
      </c>
    </row>
    <row r="24" spans="2:7" x14ac:dyDescent="0.2">
      <c r="B24" s="434"/>
      <c r="C24" s="451" t="s">
        <v>835</v>
      </c>
      <c r="D24" s="437" t="s">
        <v>833</v>
      </c>
      <c r="E24" s="434"/>
      <c r="F24" s="434"/>
      <c r="G24" s="434"/>
    </row>
    <row r="25" spans="2:7" s="434" customFormat="1" x14ac:dyDescent="0.2">
      <c r="C25" s="436"/>
      <c r="D25" s="437" t="s">
        <v>837</v>
      </c>
    </row>
    <row r="26" spans="2:7" s="434" customFormat="1" x14ac:dyDescent="0.2">
      <c r="C26" s="436"/>
      <c r="D26" s="437" t="s">
        <v>836</v>
      </c>
    </row>
    <row r="27" spans="2:7" s="434" customFormat="1" x14ac:dyDescent="0.2">
      <c r="C27" s="436"/>
      <c r="D27" s="437" t="s">
        <v>838</v>
      </c>
    </row>
    <row r="28" spans="2:7" s="434" customFormat="1" x14ac:dyDescent="0.2">
      <c r="C28" s="436"/>
      <c r="D28" s="437" t="s">
        <v>839</v>
      </c>
    </row>
    <row r="29" spans="2:7" s="434" customFormat="1" x14ac:dyDescent="0.2">
      <c r="C29" s="436"/>
      <c r="D29" s="437" t="s">
        <v>840</v>
      </c>
    </row>
    <row r="30" spans="2:7" s="434" customFormat="1" x14ac:dyDescent="0.2">
      <c r="C30" s="436"/>
      <c r="D30" s="437" t="s">
        <v>841</v>
      </c>
    </row>
    <row r="31" spans="2:7" s="434" customFormat="1" x14ac:dyDescent="0.2">
      <c r="C31" s="436"/>
      <c r="D31" s="437" t="s">
        <v>834</v>
      </c>
    </row>
    <row r="32" spans="2:7" s="434" customFormat="1" x14ac:dyDescent="0.2">
      <c r="C32" s="436"/>
      <c r="D32" s="437" t="s">
        <v>842</v>
      </c>
    </row>
    <row r="33" spans="2:7" s="434" customFormat="1" x14ac:dyDescent="0.2">
      <c r="C33" s="436"/>
      <c r="D33" s="437" t="s">
        <v>843</v>
      </c>
    </row>
    <row r="34" spans="2:7" s="434" customFormat="1" x14ac:dyDescent="0.2">
      <c r="C34" s="436"/>
      <c r="D34" s="437"/>
    </row>
    <row r="35" spans="2:7" s="434" customFormat="1" x14ac:dyDescent="0.2">
      <c r="C35" s="436"/>
    </row>
    <row r="36" spans="2:7" s="434" customFormat="1" x14ac:dyDescent="0.2">
      <c r="C36" s="436"/>
      <c r="D36" s="437"/>
    </row>
    <row r="37" spans="2:7" s="434" customFormat="1" x14ac:dyDescent="0.2">
      <c r="C37" s="436"/>
      <c r="D37" s="437"/>
    </row>
    <row r="38" spans="2:7" s="434" customFormat="1" x14ac:dyDescent="0.2">
      <c r="C38" s="436" t="s">
        <v>830</v>
      </c>
      <c r="D38" s="437"/>
    </row>
    <row r="40" spans="2:7" x14ac:dyDescent="0.2">
      <c r="B40" s="436"/>
      <c r="C40" s="436"/>
      <c r="D40" s="442" t="s">
        <v>304</v>
      </c>
      <c r="E40" s="436"/>
      <c r="F40" s="443"/>
      <c r="G40" s="443">
        <f>SUM(G24:G39)</f>
        <v>0</v>
      </c>
    </row>
    <row r="42" spans="2:7" x14ac:dyDescent="0.2">
      <c r="B42" s="434"/>
      <c r="C42" s="434"/>
      <c r="D42" s="439"/>
      <c r="E42" s="434"/>
      <c r="F42" s="434"/>
      <c r="G42" s="434"/>
    </row>
    <row r="43" spans="2:7" ht="15" thickBot="1" x14ac:dyDescent="0.25">
      <c r="B43" s="438"/>
      <c r="C43" s="438"/>
      <c r="D43" s="444" t="s">
        <v>813</v>
      </c>
      <c r="E43" s="438"/>
      <c r="F43" s="445"/>
      <c r="G43" s="446">
        <f>G20+G40</f>
        <v>0</v>
      </c>
    </row>
    <row r="44" spans="2:7" ht="15" thickTop="1" x14ac:dyDescent="0.2"/>
    <row r="45" spans="2:7" ht="42" customHeight="1" x14ac:dyDescent="0.2">
      <c r="B45" s="671" t="s">
        <v>883</v>
      </c>
      <c r="C45" s="671"/>
      <c r="D45" s="671"/>
      <c r="E45" s="671"/>
      <c r="F45" s="671"/>
      <c r="G45" s="671"/>
    </row>
  </sheetData>
  <mergeCells count="2">
    <mergeCell ref="A1:G1"/>
    <mergeCell ref="B45:G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5"/>
  <sheetViews>
    <sheetView tabSelected="1" workbookViewId="0">
      <selection activeCell="G19" sqref="G19"/>
    </sheetView>
  </sheetViews>
  <sheetFormatPr baseColWidth="10" defaultColWidth="8.7109375" defaultRowHeight="14" x14ac:dyDescent="0.2"/>
  <cols>
    <col min="6" max="6" width="9.140625" style="434"/>
  </cols>
  <sheetData>
    <row r="1" spans="1:15" s="434" customFormat="1" x14ac:dyDescent="0.2">
      <c r="B1" s="672">
        <f>Cover!D6</f>
        <v>0</v>
      </c>
      <c r="C1" s="672"/>
      <c r="D1" s="672"/>
      <c r="E1" s="672"/>
      <c r="F1" s="498"/>
    </row>
    <row r="2" spans="1:15" s="434" customFormat="1" ht="9" customHeight="1" x14ac:dyDescent="0.2"/>
    <row r="3" spans="1:15" ht="15" thickBot="1" x14ac:dyDescent="0.25">
      <c r="A3" s="22"/>
      <c r="G3" s="482" t="s">
        <v>301</v>
      </c>
      <c r="H3" s="483"/>
      <c r="I3" s="482" t="s">
        <v>302</v>
      </c>
      <c r="J3" s="483"/>
      <c r="K3" s="482" t="s">
        <v>303</v>
      </c>
      <c r="L3" s="483"/>
      <c r="M3" s="484" t="s">
        <v>304</v>
      </c>
      <c r="N3" s="485" t="s">
        <v>305</v>
      </c>
      <c r="O3" s="473"/>
    </row>
    <row r="4" spans="1:15" ht="15" thickTop="1" x14ac:dyDescent="0.2">
      <c r="A4" s="22" t="s">
        <v>240</v>
      </c>
      <c r="B4" s="435"/>
      <c r="C4" s="435"/>
      <c r="D4" s="435" t="s">
        <v>241</v>
      </c>
      <c r="F4" s="486" t="s">
        <v>332</v>
      </c>
      <c r="G4" s="487" t="s">
        <v>306</v>
      </c>
      <c r="H4" s="484" t="s">
        <v>307</v>
      </c>
      <c r="I4" s="487" t="s">
        <v>306</v>
      </c>
      <c r="J4" s="484" t="s">
        <v>307</v>
      </c>
      <c r="K4" s="487" t="s">
        <v>306</v>
      </c>
      <c r="L4" s="484" t="s">
        <v>307</v>
      </c>
      <c r="M4" s="1"/>
      <c r="N4" s="1"/>
      <c r="O4" s="477"/>
    </row>
    <row r="5" spans="1:15" x14ac:dyDescent="0.2">
      <c r="A5" s="488"/>
      <c r="B5" s="435"/>
      <c r="C5" s="489"/>
      <c r="D5" s="490" t="s">
        <v>914</v>
      </c>
      <c r="E5" s="491">
        <f>[1]Cover!J26</f>
        <v>0</v>
      </c>
      <c r="F5" s="499"/>
      <c r="G5" s="3"/>
      <c r="H5" s="2"/>
      <c r="I5" s="3"/>
      <c r="J5" s="2"/>
      <c r="K5" s="3"/>
      <c r="L5" s="2"/>
      <c r="M5" s="495"/>
      <c r="N5" s="496"/>
      <c r="O5" s="473"/>
    </row>
    <row r="6" spans="1:15" x14ac:dyDescent="0.2">
      <c r="A6" s="23"/>
      <c r="B6" s="436"/>
      <c r="C6" s="436"/>
      <c r="D6" s="8"/>
      <c r="E6" s="26"/>
      <c r="F6" s="26"/>
      <c r="G6" s="4"/>
      <c r="H6" s="481"/>
      <c r="I6" s="4"/>
      <c r="J6" s="481"/>
      <c r="K6" s="4"/>
      <c r="L6" s="481"/>
      <c r="M6" s="481"/>
      <c r="N6" s="481"/>
      <c r="O6" s="473"/>
    </row>
    <row r="7" spans="1:15" x14ac:dyDescent="0.2">
      <c r="A7" s="500" t="s">
        <v>917</v>
      </c>
      <c r="B7" s="475" t="s">
        <v>889</v>
      </c>
      <c r="C7" s="475" t="s">
        <v>890</v>
      </c>
      <c r="D7" s="476"/>
      <c r="E7" s="153"/>
      <c r="F7" s="153"/>
      <c r="G7" s="132"/>
      <c r="H7" s="168"/>
      <c r="I7" s="132"/>
      <c r="J7" s="168"/>
      <c r="K7" s="132"/>
      <c r="L7" s="168"/>
      <c r="M7" s="168"/>
      <c r="N7" s="168"/>
      <c r="O7" s="478"/>
    </row>
    <row r="8" spans="1:15" x14ac:dyDescent="0.2">
      <c r="A8" s="474"/>
      <c r="B8" s="475"/>
      <c r="C8" s="475"/>
      <c r="D8" s="476" t="s">
        <v>891</v>
      </c>
      <c r="E8" s="153"/>
      <c r="F8" s="153"/>
      <c r="G8" s="132"/>
      <c r="H8" s="168">
        <f t="shared" ref="H8:H13" si="0">G8*F8</f>
        <v>0</v>
      </c>
      <c r="I8" s="132"/>
      <c r="J8" s="168">
        <f t="shared" ref="J8:J13" si="1">I8*F8</f>
        <v>0</v>
      </c>
      <c r="K8" s="132"/>
      <c r="L8" s="168">
        <f t="shared" ref="L8:L13" si="2">F8*K8</f>
        <v>0</v>
      </c>
      <c r="M8" s="168">
        <f t="shared" ref="M8:M13" si="3">H8+J8+L8</f>
        <v>0</v>
      </c>
      <c r="N8" s="168"/>
      <c r="O8" s="478"/>
    </row>
    <row r="9" spans="1:15" x14ac:dyDescent="0.2">
      <c r="A9" s="474"/>
      <c r="B9" s="475"/>
      <c r="C9" s="475"/>
      <c r="D9" s="476" t="s">
        <v>892</v>
      </c>
      <c r="E9" s="153"/>
      <c r="F9" s="153"/>
      <c r="G9" s="132"/>
      <c r="H9" s="168">
        <f t="shared" si="0"/>
        <v>0</v>
      </c>
      <c r="I9" s="132"/>
      <c r="J9" s="168">
        <f t="shared" si="1"/>
        <v>0</v>
      </c>
      <c r="K9" s="132"/>
      <c r="L9" s="168">
        <f t="shared" si="2"/>
        <v>0</v>
      </c>
      <c r="M9" s="168">
        <f t="shared" si="3"/>
        <v>0</v>
      </c>
      <c r="N9" s="168"/>
      <c r="O9" s="473"/>
    </row>
    <row r="10" spans="1:15" x14ac:dyDescent="0.2">
      <c r="A10" s="474"/>
      <c r="B10" s="475"/>
      <c r="C10" s="475"/>
      <c r="D10" s="476" t="s">
        <v>893</v>
      </c>
      <c r="E10" s="153"/>
      <c r="F10" s="153"/>
      <c r="G10" s="132"/>
      <c r="H10" s="168">
        <f t="shared" si="0"/>
        <v>0</v>
      </c>
      <c r="I10" s="132"/>
      <c r="J10" s="168">
        <f t="shared" si="1"/>
        <v>0</v>
      </c>
      <c r="K10" s="132"/>
      <c r="L10" s="168">
        <f t="shared" si="2"/>
        <v>0</v>
      </c>
      <c r="M10" s="168">
        <f t="shared" si="3"/>
        <v>0</v>
      </c>
      <c r="N10" s="168"/>
      <c r="O10" s="473"/>
    </row>
    <row r="11" spans="1:15" x14ac:dyDescent="0.2">
      <c r="A11" s="474"/>
      <c r="B11" s="475"/>
      <c r="C11" s="475"/>
      <c r="D11" s="476" t="s">
        <v>894</v>
      </c>
      <c r="E11" s="153"/>
      <c r="F11" s="153"/>
      <c r="G11" s="132"/>
      <c r="H11" s="168">
        <f t="shared" si="0"/>
        <v>0</v>
      </c>
      <c r="I11" s="132"/>
      <c r="J11" s="168">
        <f t="shared" si="1"/>
        <v>0</v>
      </c>
      <c r="K11" s="132"/>
      <c r="L11" s="168">
        <f t="shared" si="2"/>
        <v>0</v>
      </c>
      <c r="M11" s="168">
        <f t="shared" si="3"/>
        <v>0</v>
      </c>
      <c r="N11" s="168"/>
      <c r="O11" s="473"/>
    </row>
    <row r="12" spans="1:15" x14ac:dyDescent="0.2">
      <c r="A12" s="474"/>
      <c r="B12" s="475"/>
      <c r="C12" s="475"/>
      <c r="D12" s="476" t="s">
        <v>895</v>
      </c>
      <c r="E12" s="153"/>
      <c r="F12" s="153"/>
      <c r="G12" s="132"/>
      <c r="H12" s="168">
        <f t="shared" si="0"/>
        <v>0</v>
      </c>
      <c r="I12" s="132"/>
      <c r="J12" s="168">
        <f t="shared" si="1"/>
        <v>0</v>
      </c>
      <c r="K12" s="132"/>
      <c r="L12" s="168">
        <f t="shared" si="2"/>
        <v>0</v>
      </c>
      <c r="M12" s="168">
        <f t="shared" si="3"/>
        <v>0</v>
      </c>
      <c r="N12" s="168"/>
      <c r="O12" s="473"/>
    </row>
    <row r="13" spans="1:15" x14ac:dyDescent="0.2">
      <c r="A13" s="474"/>
      <c r="B13" s="475"/>
      <c r="C13" s="475"/>
      <c r="D13" s="476" t="s">
        <v>896</v>
      </c>
      <c r="E13" s="153"/>
      <c r="F13" s="153"/>
      <c r="G13" s="132"/>
      <c r="H13" s="168">
        <f t="shared" si="0"/>
        <v>0</v>
      </c>
      <c r="I13" s="132"/>
      <c r="J13" s="168">
        <f t="shared" si="1"/>
        <v>0</v>
      </c>
      <c r="K13" s="132"/>
      <c r="L13" s="168">
        <f t="shared" si="2"/>
        <v>0</v>
      </c>
      <c r="M13" s="168">
        <f t="shared" si="3"/>
        <v>0</v>
      </c>
      <c r="N13" s="168"/>
      <c r="O13" s="477"/>
    </row>
    <row r="14" spans="1:15" x14ac:dyDescent="0.2">
      <c r="A14" s="474"/>
      <c r="B14" s="475"/>
      <c r="C14" s="475"/>
      <c r="D14" s="476"/>
      <c r="E14" s="153"/>
      <c r="F14" s="153"/>
      <c r="G14" s="132"/>
      <c r="H14" s="168"/>
      <c r="I14" s="132"/>
      <c r="J14" s="168"/>
      <c r="K14" s="132"/>
      <c r="L14" s="168"/>
      <c r="M14" s="168"/>
      <c r="N14" s="168"/>
      <c r="O14" s="473"/>
    </row>
    <row r="15" spans="1:15" x14ac:dyDescent="0.2">
      <c r="A15" s="474"/>
      <c r="B15" s="475"/>
      <c r="C15" s="475" t="s">
        <v>310</v>
      </c>
      <c r="D15" s="479"/>
      <c r="E15" s="153"/>
      <c r="F15" s="153"/>
      <c r="G15" s="132"/>
      <c r="H15" s="480">
        <f>SUM(H8:H14)</f>
        <v>0</v>
      </c>
      <c r="I15" s="132"/>
      <c r="J15" s="480">
        <f>SUM(J8:J14)</f>
        <v>0</v>
      </c>
      <c r="K15" s="132"/>
      <c r="L15" s="480">
        <f>SUM(L8:L14)</f>
        <v>0</v>
      </c>
      <c r="M15" s="480">
        <f>H15+J15+L15</f>
        <v>0</v>
      </c>
      <c r="N15" s="480">
        <f>SUM(M8:M14)</f>
        <v>0</v>
      </c>
      <c r="O15" s="473"/>
    </row>
    <row r="16" spans="1:15" x14ac:dyDescent="0.2">
      <c r="A16" s="474"/>
      <c r="B16" s="475" t="s">
        <v>897</v>
      </c>
      <c r="C16" s="475" t="s">
        <v>898</v>
      </c>
      <c r="D16" s="476"/>
      <c r="E16" s="153"/>
      <c r="F16" s="153"/>
      <c r="G16" s="132"/>
      <c r="H16" s="168"/>
      <c r="I16" s="132"/>
      <c r="J16" s="168"/>
      <c r="K16" s="132"/>
      <c r="L16" s="168"/>
      <c r="M16" s="168"/>
      <c r="N16" s="168"/>
      <c r="O16" s="477" t="s">
        <v>902</v>
      </c>
    </row>
    <row r="17" spans="1:15" x14ac:dyDescent="0.2">
      <c r="A17" s="474"/>
      <c r="B17" s="475"/>
      <c r="C17" s="475"/>
      <c r="D17" s="476" t="s">
        <v>899</v>
      </c>
      <c r="E17" s="153"/>
      <c r="F17" s="153"/>
      <c r="G17" s="132"/>
      <c r="H17" s="168">
        <f>G17*F17</f>
        <v>0</v>
      </c>
      <c r="I17" s="132"/>
      <c r="J17" s="168">
        <f>I17*F17</f>
        <v>0</v>
      </c>
      <c r="K17" s="132"/>
      <c r="L17" s="168">
        <f>F17*K17</f>
        <v>0</v>
      </c>
      <c r="M17" s="168">
        <f>H17+J17+L17</f>
        <v>0</v>
      </c>
      <c r="N17" s="168"/>
      <c r="O17" s="473"/>
    </row>
    <row r="18" spans="1:15" x14ac:dyDescent="0.2">
      <c r="A18" s="474"/>
      <c r="B18" s="475"/>
      <c r="C18" s="475"/>
      <c r="D18" s="476" t="s">
        <v>900</v>
      </c>
      <c r="E18" s="153"/>
      <c r="F18" s="153"/>
      <c r="G18" s="132"/>
      <c r="H18" s="168">
        <f>G18*F18</f>
        <v>0</v>
      </c>
      <c r="I18" s="132"/>
      <c r="J18" s="168">
        <f>I18*F18</f>
        <v>0</v>
      </c>
      <c r="K18" s="132"/>
      <c r="L18" s="168">
        <f>F18*K18</f>
        <v>0</v>
      </c>
      <c r="M18" s="168">
        <f>H18+J18+L18</f>
        <v>0</v>
      </c>
      <c r="N18" s="168"/>
      <c r="O18" s="473"/>
    </row>
    <row r="19" spans="1:15" x14ac:dyDescent="0.2">
      <c r="A19" s="474"/>
      <c r="B19" s="475"/>
      <c r="C19" s="475"/>
      <c r="D19" s="476" t="s">
        <v>901</v>
      </c>
      <c r="E19" s="153"/>
      <c r="F19" s="153"/>
      <c r="G19" s="132"/>
      <c r="H19" s="168">
        <f>G19*F19</f>
        <v>0</v>
      </c>
      <c r="I19" s="132"/>
      <c r="J19" s="168">
        <f>I19*F19</f>
        <v>0</v>
      </c>
      <c r="K19" s="132"/>
      <c r="L19" s="168">
        <f>F19*K19</f>
        <v>0</v>
      </c>
      <c r="M19" s="168">
        <f>H19+J19+L19</f>
        <v>0</v>
      </c>
      <c r="N19" s="168"/>
      <c r="O19" s="477"/>
    </row>
    <row r="20" spans="1:15" x14ac:dyDescent="0.2">
      <c r="A20" s="474"/>
      <c r="B20" s="475"/>
      <c r="C20" s="475"/>
      <c r="D20" s="476"/>
      <c r="E20" s="153"/>
      <c r="F20" s="153"/>
      <c r="G20" s="132"/>
      <c r="H20" s="168"/>
      <c r="I20" s="132"/>
      <c r="J20" s="168"/>
      <c r="K20" s="132"/>
      <c r="L20" s="168"/>
      <c r="M20" s="168"/>
      <c r="N20" s="168"/>
      <c r="O20" s="473" t="s">
        <v>906</v>
      </c>
    </row>
    <row r="21" spans="1:15" x14ac:dyDescent="0.2">
      <c r="A21" s="474"/>
      <c r="B21" s="475"/>
      <c r="C21" s="475" t="s">
        <v>310</v>
      </c>
      <c r="D21" s="479"/>
      <c r="E21" s="153"/>
      <c r="F21" s="153"/>
      <c r="G21" s="132"/>
      <c r="H21" s="480">
        <f>SUM(H17:H20)</f>
        <v>0</v>
      </c>
      <c r="I21" s="132"/>
      <c r="J21" s="480">
        <f>SUM(J17:J20)</f>
        <v>0</v>
      </c>
      <c r="K21" s="132"/>
      <c r="L21" s="480">
        <f>SUM(L17:L20)</f>
        <v>0</v>
      </c>
      <c r="M21" s="480">
        <f>H21+J21+L21</f>
        <v>0</v>
      </c>
      <c r="N21" s="480">
        <f>SUM(M16:M20)</f>
        <v>0</v>
      </c>
      <c r="O21" s="473"/>
    </row>
    <row r="22" spans="1:15" x14ac:dyDescent="0.2">
      <c r="A22" s="474"/>
      <c r="B22" s="475" t="s">
        <v>903</v>
      </c>
      <c r="C22" s="475" t="s">
        <v>904</v>
      </c>
      <c r="D22" s="476"/>
      <c r="E22" s="153"/>
      <c r="F22" s="153"/>
      <c r="G22" s="132"/>
      <c r="H22" s="168"/>
      <c r="I22" s="132"/>
      <c r="J22" s="168"/>
      <c r="K22" s="132"/>
      <c r="L22" s="168"/>
      <c r="M22" s="168"/>
      <c r="N22" s="168"/>
      <c r="O22" s="478" t="s">
        <v>909</v>
      </c>
    </row>
    <row r="23" spans="1:15" x14ac:dyDescent="0.2">
      <c r="A23" s="474"/>
      <c r="B23" s="475"/>
      <c r="C23" s="475"/>
      <c r="D23" s="476" t="s">
        <v>905</v>
      </c>
      <c r="E23" s="153"/>
      <c r="F23" s="153"/>
      <c r="G23" s="132"/>
      <c r="H23" s="168">
        <f>G23*F23</f>
        <v>0</v>
      </c>
      <c r="I23" s="132"/>
      <c r="J23" s="168">
        <f>I23*F23</f>
        <v>0</v>
      </c>
      <c r="K23" s="132"/>
      <c r="L23" s="168">
        <f>F23*K23</f>
        <v>0</v>
      </c>
      <c r="M23" s="168">
        <f>H23+J23+L23</f>
        <v>0</v>
      </c>
      <c r="N23" s="168"/>
      <c r="O23" s="473"/>
    </row>
    <row r="24" spans="1:15" x14ac:dyDescent="0.2">
      <c r="A24" s="474"/>
      <c r="B24" s="475"/>
      <c r="C24" s="475"/>
      <c r="D24" s="476" t="s">
        <v>907</v>
      </c>
      <c r="E24" s="153"/>
      <c r="F24" s="153"/>
      <c r="G24" s="132"/>
      <c r="H24" s="168">
        <f>G24*F24</f>
        <v>0</v>
      </c>
      <c r="I24" s="132"/>
      <c r="J24" s="168">
        <f>I24*F24</f>
        <v>0</v>
      </c>
      <c r="K24" s="132"/>
      <c r="L24" s="168">
        <f>F24*K24</f>
        <v>0</v>
      </c>
      <c r="M24" s="168">
        <f>H24+J24+L24</f>
        <v>0</v>
      </c>
      <c r="N24" s="168"/>
      <c r="O24" s="473"/>
    </row>
    <row r="25" spans="1:15" x14ac:dyDescent="0.2">
      <c r="A25" s="474"/>
      <c r="B25" s="475"/>
      <c r="C25" s="475"/>
      <c r="D25" s="476" t="s">
        <v>908</v>
      </c>
      <c r="E25" s="153"/>
      <c r="F25" s="153"/>
      <c r="G25" s="132"/>
      <c r="H25" s="168">
        <f>G25*F25</f>
        <v>0</v>
      </c>
      <c r="I25" s="132"/>
      <c r="J25" s="168">
        <f>I25*F25</f>
        <v>0</v>
      </c>
      <c r="K25" s="132"/>
      <c r="L25" s="168">
        <f>F25*K25</f>
        <v>0</v>
      </c>
      <c r="M25" s="168">
        <f>H25+J25+L25</f>
        <v>0</v>
      </c>
      <c r="N25" s="168"/>
      <c r="O25" s="473"/>
    </row>
    <row r="26" spans="1:15" x14ac:dyDescent="0.2">
      <c r="A26" s="474"/>
      <c r="B26" s="475"/>
      <c r="C26" s="475"/>
      <c r="D26" s="476" t="s">
        <v>910</v>
      </c>
      <c r="E26" s="153"/>
      <c r="F26" s="153"/>
      <c r="G26" s="132"/>
      <c r="H26" s="168">
        <f>G26*F26</f>
        <v>0</v>
      </c>
      <c r="I26" s="132"/>
      <c r="J26" s="168">
        <f>I26*F26</f>
        <v>0</v>
      </c>
      <c r="K26" s="132"/>
      <c r="L26" s="168">
        <f>F26*K26</f>
        <v>0</v>
      </c>
      <c r="M26" s="168">
        <f>H26+J26+L26</f>
        <v>0</v>
      </c>
      <c r="N26" s="168"/>
      <c r="O26" s="477"/>
    </row>
    <row r="27" spans="1:15" x14ac:dyDescent="0.2">
      <c r="A27" s="474"/>
      <c r="B27" s="475"/>
      <c r="C27" s="475"/>
      <c r="D27" s="476"/>
      <c r="E27" s="153"/>
      <c r="F27" s="153"/>
      <c r="G27" s="132"/>
      <c r="H27" s="168"/>
      <c r="I27" s="132"/>
      <c r="J27" s="168"/>
      <c r="K27" s="132"/>
      <c r="L27" s="168"/>
      <c r="M27" s="168"/>
      <c r="N27" s="168"/>
      <c r="O27" s="473"/>
    </row>
    <row r="28" spans="1:15" x14ac:dyDescent="0.2">
      <c r="A28" s="474"/>
      <c r="B28" s="475"/>
      <c r="C28" s="475" t="s">
        <v>310</v>
      </c>
      <c r="D28" s="479"/>
      <c r="E28" s="153"/>
      <c r="F28" s="153"/>
      <c r="G28" s="132"/>
      <c r="H28" s="480">
        <f>SUM(H23:H27)</f>
        <v>0</v>
      </c>
      <c r="I28" s="132"/>
      <c r="J28" s="480">
        <f>SUM(J23:J27)</f>
        <v>0</v>
      </c>
      <c r="K28" s="132"/>
      <c r="L28" s="480">
        <f>SUM(L23:L27)</f>
        <v>0</v>
      </c>
      <c r="M28" s="480">
        <f>H28+J28+L28</f>
        <v>0</v>
      </c>
      <c r="N28" s="480">
        <f>SUM(M23:M27)</f>
        <v>0</v>
      </c>
      <c r="O28" s="473"/>
    </row>
    <row r="29" spans="1:15" x14ac:dyDescent="0.2">
      <c r="A29" s="474"/>
      <c r="B29" s="475" t="s">
        <v>341</v>
      </c>
      <c r="C29" s="475" t="s">
        <v>911</v>
      </c>
      <c r="D29" s="476"/>
      <c r="E29" s="153"/>
      <c r="F29" s="153"/>
      <c r="G29" s="132"/>
      <c r="H29" s="168"/>
      <c r="I29" s="132"/>
      <c r="J29" s="168"/>
      <c r="K29" s="132"/>
      <c r="L29" s="168"/>
      <c r="M29" s="168"/>
      <c r="N29" s="168"/>
      <c r="O29" s="473"/>
    </row>
    <row r="30" spans="1:15" x14ac:dyDescent="0.2">
      <c r="A30" s="474"/>
      <c r="B30" s="475"/>
      <c r="C30" s="475"/>
      <c r="D30" s="476" t="s">
        <v>912</v>
      </c>
      <c r="E30" s="153"/>
      <c r="F30" s="153"/>
      <c r="G30" s="132"/>
      <c r="H30" s="168">
        <f>G30*F30</f>
        <v>0</v>
      </c>
      <c r="I30" s="132"/>
      <c r="J30" s="168">
        <f>I30*F30</f>
        <v>0</v>
      </c>
      <c r="K30" s="132"/>
      <c r="L30" s="168">
        <f>F30*K30</f>
        <v>0</v>
      </c>
      <c r="M30" s="168">
        <f>H30+J30+L30</f>
        <v>0</v>
      </c>
      <c r="N30" s="168"/>
    </row>
    <row r="31" spans="1:15" x14ac:dyDescent="0.2">
      <c r="A31" s="474"/>
      <c r="B31" s="475"/>
      <c r="C31" s="475"/>
      <c r="D31" s="476" t="s">
        <v>913</v>
      </c>
      <c r="E31" s="153"/>
      <c r="F31" s="153"/>
      <c r="G31" s="132"/>
      <c r="H31" s="168">
        <f>G31*F31</f>
        <v>0</v>
      </c>
      <c r="I31" s="132"/>
      <c r="J31" s="168">
        <f>I31*F31</f>
        <v>0</v>
      </c>
      <c r="K31" s="132"/>
      <c r="L31" s="168">
        <f>F31*K31</f>
        <v>0</v>
      </c>
      <c r="M31" s="168">
        <f>H31+J31+L31</f>
        <v>0</v>
      </c>
      <c r="N31" s="168"/>
    </row>
    <row r="32" spans="1:15" x14ac:dyDescent="0.2">
      <c r="A32" s="474"/>
      <c r="B32" s="475"/>
      <c r="C32" s="475" t="s">
        <v>310</v>
      </c>
      <c r="D32" s="479"/>
      <c r="E32" s="153"/>
      <c r="F32" s="153"/>
      <c r="G32" s="132"/>
      <c r="H32" s="480">
        <f>SUM(H30:H31)</f>
        <v>0</v>
      </c>
      <c r="I32" s="132"/>
      <c r="J32" s="480">
        <f>SUM(J30:J31)</f>
        <v>0</v>
      </c>
      <c r="K32" s="132"/>
      <c r="L32" s="480">
        <f>SUM(L30:L31)</f>
        <v>0</v>
      </c>
      <c r="M32" s="480">
        <f>H32+J32+L32</f>
        <v>0</v>
      </c>
      <c r="N32" s="480">
        <f>SUM(M30:M31)</f>
        <v>0</v>
      </c>
    </row>
    <row r="34" spans="1:15" x14ac:dyDescent="0.2">
      <c r="E34" s="475" t="s">
        <v>934</v>
      </c>
      <c r="F34" s="476"/>
      <c r="G34" s="476"/>
      <c r="H34" s="506">
        <f>H32+H28+H21+H15</f>
        <v>0</v>
      </c>
      <c r="I34" s="476"/>
      <c r="J34" s="502">
        <f>J32+J28+J21+J15</f>
        <v>0</v>
      </c>
      <c r="K34" s="476"/>
      <c r="L34" s="502">
        <f>L32+L28+L21+L15</f>
        <v>0</v>
      </c>
      <c r="M34" s="502">
        <f>M32+M28+M21+M15</f>
        <v>0</v>
      </c>
      <c r="N34" s="476"/>
    </row>
    <row r="35" spans="1:15" ht="5.25" customHeight="1" x14ac:dyDescent="0.2">
      <c r="E35" s="475"/>
      <c r="F35" s="476"/>
      <c r="G35" s="476"/>
      <c r="H35" s="476"/>
      <c r="I35" s="476"/>
      <c r="J35" s="476"/>
      <c r="K35" s="476"/>
      <c r="L35" s="476"/>
      <c r="M35" s="476"/>
      <c r="N35" s="476"/>
    </row>
    <row r="36" spans="1:15" x14ac:dyDescent="0.2">
      <c r="E36" s="475" t="s">
        <v>813</v>
      </c>
      <c r="F36" s="476"/>
      <c r="G36" s="476"/>
      <c r="H36" s="476"/>
      <c r="I36" s="476"/>
      <c r="J36" s="476"/>
      <c r="K36" s="476"/>
      <c r="L36" s="476"/>
      <c r="M36" s="476"/>
      <c r="N36" s="503">
        <f>N32+N28+N21+N15</f>
        <v>0</v>
      </c>
    </row>
    <row r="37" spans="1:15" s="434" customFormat="1" x14ac:dyDescent="0.2">
      <c r="E37" s="476"/>
      <c r="F37" s="476"/>
      <c r="G37" s="476"/>
      <c r="H37" s="476"/>
      <c r="I37" s="476"/>
      <c r="J37" s="476"/>
      <c r="K37" s="476"/>
      <c r="L37" s="476"/>
      <c r="M37" s="476"/>
      <c r="N37" s="476"/>
    </row>
    <row r="38" spans="1:15" x14ac:dyDescent="0.2">
      <c r="A38" s="500" t="s">
        <v>918</v>
      </c>
      <c r="B38" s="475" t="s">
        <v>921</v>
      </c>
      <c r="C38" s="475" t="s">
        <v>922</v>
      </c>
      <c r="D38" s="476"/>
      <c r="E38" s="153"/>
      <c r="F38" s="132"/>
      <c r="H38" s="168"/>
      <c r="I38" s="132"/>
      <c r="J38" s="168"/>
      <c r="K38" s="132"/>
      <c r="L38" s="168"/>
      <c r="M38" s="168"/>
      <c r="N38" s="168"/>
      <c r="O38" s="473" t="s">
        <v>923</v>
      </c>
    </row>
    <row r="39" spans="1:15" x14ac:dyDescent="0.2">
      <c r="B39" s="475"/>
      <c r="C39" s="475"/>
      <c r="D39" s="476" t="s">
        <v>935</v>
      </c>
      <c r="E39" s="153"/>
      <c r="F39" s="132"/>
      <c r="H39" s="168">
        <f>G39*F39</f>
        <v>0</v>
      </c>
      <c r="I39" s="132"/>
      <c r="J39" s="168">
        <f>I39*F39</f>
        <v>0</v>
      </c>
      <c r="K39" s="132"/>
      <c r="L39" s="168">
        <f>F39*K39</f>
        <v>0</v>
      </c>
      <c r="M39" s="168">
        <f>L39+J39+H39</f>
        <v>0</v>
      </c>
      <c r="N39" s="168"/>
      <c r="O39" s="501" t="s">
        <v>924</v>
      </c>
    </row>
    <row r="40" spans="1:15" s="434" customFormat="1" x14ac:dyDescent="0.2">
      <c r="B40" s="475"/>
      <c r="C40" s="475"/>
      <c r="D40" s="476" t="s">
        <v>936</v>
      </c>
      <c r="E40" s="153"/>
      <c r="F40" s="132"/>
      <c r="H40" s="168"/>
      <c r="I40" s="132"/>
      <c r="J40" s="168"/>
      <c r="K40" s="132"/>
      <c r="L40" s="168"/>
      <c r="M40" s="168"/>
      <c r="N40" s="168"/>
      <c r="O40" s="501"/>
    </row>
    <row r="41" spans="1:15" x14ac:dyDescent="0.2">
      <c r="B41" s="475"/>
      <c r="C41" s="475"/>
      <c r="D41" s="476" t="s">
        <v>937</v>
      </c>
      <c r="E41" s="153"/>
      <c r="F41" s="132"/>
      <c r="H41" s="168">
        <f>G41*F41</f>
        <v>0</v>
      </c>
      <c r="I41" s="132"/>
      <c r="J41" s="168">
        <f>I41*F41</f>
        <v>0</v>
      </c>
      <c r="K41" s="132"/>
      <c r="L41" s="168">
        <f>F41*K41</f>
        <v>0</v>
      </c>
      <c r="M41" s="168">
        <f>L41+J41+H41</f>
        <v>0</v>
      </c>
      <c r="N41" s="168"/>
      <c r="O41" s="473"/>
    </row>
    <row r="42" spans="1:15" s="434" customFormat="1" x14ac:dyDescent="0.2">
      <c r="B42" s="475"/>
      <c r="C42" s="475"/>
      <c r="D42" s="476" t="s">
        <v>938</v>
      </c>
      <c r="E42" s="153"/>
      <c r="F42" s="132"/>
      <c r="H42" s="168"/>
      <c r="I42" s="132"/>
      <c r="J42" s="168"/>
      <c r="K42" s="132"/>
      <c r="L42" s="168"/>
      <c r="M42" s="168"/>
      <c r="N42" s="168"/>
      <c r="O42" s="473"/>
    </row>
    <row r="43" spans="1:15" x14ac:dyDescent="0.2">
      <c r="B43" s="475"/>
      <c r="C43" s="475"/>
      <c r="D43" s="476" t="s">
        <v>939</v>
      </c>
      <c r="E43" s="153"/>
      <c r="F43" s="132"/>
      <c r="H43" s="168">
        <f>G43*F43</f>
        <v>0</v>
      </c>
      <c r="I43" s="132"/>
      <c r="J43" s="168">
        <f>I43*F43</f>
        <v>0</v>
      </c>
      <c r="K43" s="132"/>
      <c r="L43" s="168">
        <f>F43*K43</f>
        <v>0</v>
      </c>
      <c r="M43" s="168">
        <f>L43+J43+H43</f>
        <v>0</v>
      </c>
      <c r="N43" s="168"/>
      <c r="O43" s="473"/>
    </row>
    <row r="44" spans="1:15" s="434" customFormat="1" x14ac:dyDescent="0.2">
      <c r="B44" s="475"/>
      <c r="C44" s="475"/>
      <c r="D44" s="476" t="s">
        <v>940</v>
      </c>
      <c r="E44" s="153"/>
      <c r="F44" s="132"/>
      <c r="H44" s="168"/>
      <c r="I44" s="132"/>
      <c r="J44" s="168"/>
      <c r="K44" s="132"/>
      <c r="L44" s="168"/>
      <c r="M44" s="168"/>
      <c r="N44" s="168"/>
      <c r="O44" s="473"/>
    </row>
    <row r="45" spans="1:15" x14ac:dyDescent="0.2">
      <c r="B45" s="475"/>
      <c r="C45" s="475"/>
      <c r="D45" s="476" t="s">
        <v>114</v>
      </c>
      <c r="E45" s="153"/>
      <c r="F45" s="132"/>
      <c r="H45" s="168">
        <f>G45*F45</f>
        <v>0</v>
      </c>
      <c r="I45" s="132"/>
      <c r="J45" s="168">
        <f>I45*F45</f>
        <v>0</v>
      </c>
      <c r="K45" s="132"/>
      <c r="L45" s="168">
        <f>F45*K45</f>
        <v>0</v>
      </c>
      <c r="M45" s="168">
        <f>L45+J45+H45</f>
        <v>0</v>
      </c>
      <c r="N45" s="168"/>
      <c r="O45" s="473"/>
    </row>
    <row r="46" spans="1:15" x14ac:dyDescent="0.2">
      <c r="B46" s="475"/>
      <c r="C46" s="475"/>
      <c r="D46" s="476"/>
      <c r="E46" s="153"/>
      <c r="F46" s="132"/>
      <c r="H46" s="168"/>
      <c r="I46" s="132"/>
      <c r="J46" s="168"/>
      <c r="K46" s="132"/>
      <c r="L46" s="168"/>
      <c r="M46" s="168"/>
      <c r="N46" s="168"/>
      <c r="O46" s="473"/>
    </row>
    <row r="47" spans="1:15" x14ac:dyDescent="0.2">
      <c r="B47" s="475"/>
      <c r="C47" s="475" t="s">
        <v>310</v>
      </c>
      <c r="D47" s="479"/>
      <c r="E47" s="153"/>
      <c r="F47" s="132"/>
      <c r="H47" s="480">
        <f>SUM(H39:H46)</f>
        <v>0</v>
      </c>
      <c r="I47" s="132"/>
      <c r="J47" s="480">
        <f>SUM(J38:J46)</f>
        <v>0</v>
      </c>
      <c r="K47" s="132"/>
      <c r="L47" s="480">
        <f>SUM(L38:L46)</f>
        <v>0</v>
      </c>
      <c r="M47" s="480">
        <f>L47+J47+H47</f>
        <v>0</v>
      </c>
      <c r="N47" s="480">
        <f>SUM(M39:M46)</f>
        <v>0</v>
      </c>
      <c r="O47" s="473"/>
    </row>
    <row r="48" spans="1:15" x14ac:dyDescent="0.2">
      <c r="B48" s="475" t="s">
        <v>925</v>
      </c>
      <c r="C48" s="475" t="s">
        <v>926</v>
      </c>
      <c r="D48" s="476"/>
      <c r="E48" s="153"/>
      <c r="F48" s="132"/>
      <c r="H48" s="168"/>
      <c r="I48" s="132"/>
      <c r="J48" s="168"/>
      <c r="K48" s="132"/>
      <c r="L48" s="168"/>
      <c r="M48" s="168"/>
      <c r="N48" s="168"/>
      <c r="O48" s="473"/>
    </row>
    <row r="49" spans="2:15" x14ac:dyDescent="0.2">
      <c r="B49" s="475"/>
      <c r="C49" s="475"/>
      <c r="D49" s="476" t="s">
        <v>941</v>
      </c>
      <c r="E49" s="153"/>
      <c r="F49" s="132"/>
      <c r="H49" s="168">
        <f>G49*F49</f>
        <v>0</v>
      </c>
      <c r="I49" s="132"/>
      <c r="J49" s="168">
        <f>I49*F49</f>
        <v>0</v>
      </c>
      <c r="K49" s="132"/>
      <c r="L49" s="168">
        <f>F49*K49</f>
        <v>0</v>
      </c>
      <c r="M49" s="168">
        <f>L49+J49+H49</f>
        <v>0</v>
      </c>
      <c r="N49" s="168"/>
      <c r="O49" s="473"/>
    </row>
    <row r="50" spans="2:15" s="434" customFormat="1" x14ac:dyDescent="0.2">
      <c r="B50" s="475"/>
      <c r="C50" s="475"/>
      <c r="D50" s="476" t="s">
        <v>942</v>
      </c>
      <c r="E50" s="153"/>
      <c r="F50" s="132"/>
      <c r="H50" s="168"/>
      <c r="I50" s="132"/>
      <c r="J50" s="168"/>
      <c r="K50" s="132"/>
      <c r="L50" s="168"/>
      <c r="M50" s="168"/>
      <c r="N50" s="168"/>
      <c r="O50" s="473"/>
    </row>
    <row r="51" spans="2:15" x14ac:dyDescent="0.2">
      <c r="B51" s="475"/>
      <c r="C51" s="475"/>
      <c r="D51" s="476" t="s">
        <v>927</v>
      </c>
      <c r="E51" s="153"/>
      <c r="F51" s="132"/>
      <c r="H51" s="168">
        <f>G51*F51</f>
        <v>0</v>
      </c>
      <c r="I51" s="132"/>
      <c r="J51" s="168">
        <f>I51*F51</f>
        <v>0</v>
      </c>
      <c r="K51" s="132"/>
      <c r="L51" s="168">
        <f>F51*K51</f>
        <v>0</v>
      </c>
      <c r="M51" s="168">
        <f>L51+J51+H51</f>
        <v>0</v>
      </c>
      <c r="N51" s="168"/>
      <c r="O51" s="473"/>
    </row>
    <row r="52" spans="2:15" x14ac:dyDescent="0.2">
      <c r="B52" s="475"/>
      <c r="C52" s="475"/>
      <c r="D52" s="476" t="s">
        <v>114</v>
      </c>
      <c r="E52" s="153"/>
      <c r="F52" s="132"/>
      <c r="H52" s="168">
        <f>G52*F52</f>
        <v>0</v>
      </c>
      <c r="I52" s="132"/>
      <c r="J52" s="168">
        <f>I52*F52</f>
        <v>0</v>
      </c>
      <c r="K52" s="132"/>
      <c r="L52" s="168">
        <f>F52*K52</f>
        <v>0</v>
      </c>
      <c r="M52" s="168">
        <f>L52+J52+H52</f>
        <v>0</v>
      </c>
      <c r="N52" s="168"/>
      <c r="O52" s="473"/>
    </row>
    <row r="53" spans="2:15" x14ac:dyDescent="0.2">
      <c r="B53" s="475"/>
      <c r="C53" s="475"/>
      <c r="D53" s="476"/>
      <c r="E53" s="153"/>
      <c r="F53" s="132"/>
      <c r="H53" s="168"/>
      <c r="I53" s="132"/>
      <c r="J53" s="168"/>
      <c r="K53" s="132"/>
      <c r="L53" s="168"/>
      <c r="M53" s="168"/>
      <c r="N53" s="168"/>
      <c r="O53" s="473"/>
    </row>
    <row r="54" spans="2:15" x14ac:dyDescent="0.2">
      <c r="B54" s="475"/>
      <c r="C54" s="475" t="s">
        <v>310</v>
      </c>
      <c r="D54" s="479"/>
      <c r="E54" s="153"/>
      <c r="F54" s="132"/>
      <c r="H54" s="480">
        <f>SUM(H49:H53)</f>
        <v>0</v>
      </c>
      <c r="I54" s="132"/>
      <c r="J54" s="480">
        <f>SUM(J48:J53)</f>
        <v>0</v>
      </c>
      <c r="K54" s="132"/>
      <c r="L54" s="480">
        <f>SUM(L48:L53)</f>
        <v>0</v>
      </c>
      <c r="M54" s="480">
        <f>L54+J54+H54</f>
        <v>0</v>
      </c>
      <c r="N54" s="480">
        <f>SUM(M49:M53)</f>
        <v>0</v>
      </c>
      <c r="O54" s="473"/>
    </row>
    <row r="55" spans="2:15" x14ac:dyDescent="0.2">
      <c r="B55" s="475" t="s">
        <v>928</v>
      </c>
      <c r="C55" s="475" t="s">
        <v>929</v>
      </c>
      <c r="D55" s="476"/>
      <c r="E55" s="153"/>
      <c r="F55" s="132"/>
      <c r="H55" s="168"/>
      <c r="I55" s="132"/>
      <c r="J55" s="168"/>
      <c r="K55" s="132"/>
      <c r="L55" s="168"/>
      <c r="M55" s="168"/>
      <c r="N55" s="168"/>
      <c r="O55" s="473"/>
    </row>
    <row r="56" spans="2:15" x14ac:dyDescent="0.2">
      <c r="B56" s="475"/>
      <c r="C56" s="475"/>
      <c r="D56" s="476" t="s">
        <v>930</v>
      </c>
      <c r="E56" s="153"/>
      <c r="F56" s="132"/>
      <c r="H56" s="168">
        <f>G56*F56</f>
        <v>0</v>
      </c>
      <c r="I56" s="132"/>
      <c r="J56" s="168">
        <f>I56*F56</f>
        <v>0</v>
      </c>
      <c r="K56" s="132"/>
      <c r="L56" s="168">
        <f>F56*K56</f>
        <v>0</v>
      </c>
      <c r="M56" s="168">
        <f>L56+J56+H56</f>
        <v>0</v>
      </c>
      <c r="N56" s="168"/>
      <c r="O56" s="473"/>
    </row>
    <row r="57" spans="2:15" x14ac:dyDescent="0.2">
      <c r="B57" s="475"/>
      <c r="C57" s="475"/>
      <c r="D57" s="476" t="s">
        <v>931</v>
      </c>
      <c r="E57" s="153"/>
      <c r="F57" s="132"/>
      <c r="H57" s="168">
        <f>G57*F57</f>
        <v>0</v>
      </c>
      <c r="I57" s="132"/>
      <c r="J57" s="168">
        <f>I57*F57</f>
        <v>0</v>
      </c>
      <c r="K57" s="132"/>
      <c r="L57" s="168">
        <f>F57*K57</f>
        <v>0</v>
      </c>
      <c r="M57" s="168">
        <f>L57+J57+H57</f>
        <v>0</v>
      </c>
      <c r="N57" s="168"/>
      <c r="O57" s="473" t="s">
        <v>932</v>
      </c>
    </row>
    <row r="58" spans="2:15" x14ac:dyDescent="0.2">
      <c r="B58" s="475"/>
      <c r="C58" s="475"/>
      <c r="D58" s="476" t="s">
        <v>933</v>
      </c>
      <c r="E58" s="153"/>
      <c r="F58" s="132"/>
      <c r="H58" s="168">
        <f>G58*F58</f>
        <v>0</v>
      </c>
      <c r="I58" s="132"/>
      <c r="J58" s="168">
        <f>I58*F58</f>
        <v>0</v>
      </c>
      <c r="K58" s="132"/>
      <c r="L58" s="168">
        <f>F58*K58</f>
        <v>0</v>
      </c>
      <c r="M58" s="168">
        <f>L58+J58+H58</f>
        <v>0</v>
      </c>
      <c r="N58" s="168"/>
      <c r="O58" s="473"/>
    </row>
    <row r="59" spans="2:15" x14ac:dyDescent="0.2">
      <c r="B59" s="475"/>
      <c r="C59" s="475"/>
      <c r="D59" s="476"/>
      <c r="F59" s="132"/>
      <c r="H59" s="168"/>
      <c r="I59" s="132"/>
      <c r="J59" s="168"/>
      <c r="K59" s="132"/>
      <c r="L59" s="168"/>
      <c r="M59" s="168"/>
      <c r="N59" s="168"/>
      <c r="O59" s="473"/>
    </row>
    <row r="60" spans="2:15" x14ac:dyDescent="0.2">
      <c r="B60" s="475"/>
      <c r="C60" s="475"/>
      <c r="D60" s="479"/>
      <c r="F60" s="132"/>
      <c r="H60" s="480">
        <f>SUM(H56:H59)</f>
        <v>0</v>
      </c>
      <c r="I60" s="132"/>
      <c r="J60" s="480">
        <f>SUM(J55:J59)</f>
        <v>0</v>
      </c>
      <c r="K60" s="132"/>
      <c r="L60" s="480">
        <f>SUM(L55:L59)</f>
        <v>0</v>
      </c>
      <c r="M60" s="480">
        <f>L60+J60+H60</f>
        <v>0</v>
      </c>
      <c r="N60" s="480">
        <f>SUM(M56:M59)</f>
        <v>0</v>
      </c>
      <c r="O60" s="473"/>
    </row>
    <row r="62" spans="2:15" x14ac:dyDescent="0.2">
      <c r="E62" s="153"/>
    </row>
    <row r="63" spans="2:15" x14ac:dyDescent="0.2">
      <c r="E63" s="475" t="s">
        <v>934</v>
      </c>
      <c r="H63" s="506">
        <f>H60+H54+H47</f>
        <v>0</v>
      </c>
      <c r="J63" s="506">
        <f>J60+J54+J47</f>
        <v>0</v>
      </c>
      <c r="L63" s="506">
        <f>L60+L54+L47</f>
        <v>0</v>
      </c>
      <c r="M63" s="505">
        <f>L63+J63+H63</f>
        <v>0</v>
      </c>
    </row>
    <row r="64" spans="2:15" x14ac:dyDescent="0.2">
      <c r="E64" s="475"/>
    </row>
    <row r="65" spans="5:14" x14ac:dyDescent="0.2">
      <c r="E65" s="475" t="s">
        <v>813</v>
      </c>
      <c r="N65" s="504">
        <f>N60+N54+N47</f>
        <v>0</v>
      </c>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vt:lpstr>
      <vt:lpstr>Budget</vt:lpstr>
      <vt:lpstr>Summary</vt:lpstr>
      <vt:lpstr>2.Crew</vt:lpstr>
      <vt:lpstr>3.Cast</vt:lpstr>
      <vt:lpstr>4.Mktg</vt:lpstr>
      <vt:lpstr>5. Digital</vt:lpstr>
      <vt:lpstr>'2.Crew'!Print_Area</vt:lpstr>
      <vt:lpstr>'3.Cast'!Print_Area</vt:lpstr>
      <vt:lpstr>Budget!Print_Area</vt:lpstr>
      <vt:lpstr>Cover!Print_Area</vt:lpstr>
      <vt:lpstr>Summary!Print_Area</vt:lpstr>
      <vt:lpstr>'2.Crew'!Print_Titles</vt:lpstr>
      <vt:lpstr>'3.Cast'!Print_Titles</vt:lpstr>
      <vt:lpstr>Budget!Print_Titles</vt:lpstr>
      <vt:lpstr>Cover!Print_Titles</vt:lpstr>
      <vt:lpstr>Summary!Print_Titles</vt:lpstr>
    </vt:vector>
  </TitlesOfParts>
  <Company>moneypenny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Corden</dc:creator>
  <cp:lastModifiedBy>Jeanie Davison</cp:lastModifiedBy>
  <cp:lastPrinted>2014-08-06T04:49:24Z</cp:lastPrinted>
  <dcterms:created xsi:type="dcterms:W3CDTF">2002-10-17T02:30:16Z</dcterms:created>
  <dcterms:modified xsi:type="dcterms:W3CDTF">2021-07-28T06:15:36Z</dcterms:modified>
</cp:coreProperties>
</file>